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9020" windowHeight="8070"/>
  </bookViews>
  <sheets>
    <sheet name="TV Luminance Measurements" sheetId="1" r:id="rId1"/>
  </sheets>
  <calcPr calcId="125725"/>
</workbook>
</file>

<file path=xl/calcChain.xml><?xml version="1.0" encoding="utf-8"?>
<calcChain xmlns="http://schemas.openxmlformats.org/spreadsheetml/2006/main">
  <c r="R18" i="1"/>
  <c r="S19"/>
  <c r="R19"/>
  <c r="Q19"/>
  <c r="O19"/>
  <c r="N19"/>
  <c r="M19"/>
  <c r="K19"/>
  <c r="J19"/>
  <c r="I19"/>
  <c r="G19"/>
  <c r="F19"/>
  <c r="E19"/>
  <c r="S18"/>
  <c r="Q18"/>
  <c r="O18"/>
  <c r="N18"/>
  <c r="M18"/>
  <c r="K18"/>
  <c r="J18"/>
  <c r="I18"/>
  <c r="G18"/>
  <c r="F18"/>
  <c r="E18"/>
  <c r="S17"/>
  <c r="R17"/>
  <c r="Q17"/>
  <c r="O17"/>
  <c r="N17"/>
  <c r="M17"/>
  <c r="K17"/>
  <c r="J17"/>
  <c r="I17"/>
  <c r="G17"/>
  <c r="F17"/>
  <c r="E17"/>
  <c r="S16"/>
  <c r="R16"/>
  <c r="Q16"/>
  <c r="O16"/>
  <c r="N16"/>
  <c r="M16"/>
  <c r="K16"/>
  <c r="J16"/>
  <c r="I16"/>
  <c r="G16"/>
  <c r="F16"/>
  <c r="E16"/>
  <c r="S15"/>
  <c r="R15"/>
  <c r="Q15"/>
  <c r="O15"/>
  <c r="N15"/>
  <c r="M15"/>
  <c r="K15"/>
  <c r="J15"/>
  <c r="I15"/>
  <c r="G15"/>
  <c r="F15"/>
  <c r="E15"/>
  <c r="S14"/>
  <c r="R14"/>
  <c r="Q14"/>
  <c r="O14"/>
  <c r="N14"/>
  <c r="M14"/>
  <c r="K14"/>
  <c r="J14"/>
  <c r="I14"/>
  <c r="G14"/>
  <c r="F14"/>
  <c r="E14"/>
</calcChain>
</file>

<file path=xl/sharedStrings.xml><?xml version="1.0" encoding="utf-8"?>
<sst xmlns="http://schemas.openxmlformats.org/spreadsheetml/2006/main" count="94" uniqueCount="37">
  <si>
    <t>TV 1</t>
  </si>
  <si>
    <t>TV 2</t>
  </si>
  <si>
    <t>TV 5</t>
  </si>
  <si>
    <t>Description</t>
  </si>
  <si>
    <t>Symbol</t>
  </si>
  <si>
    <t>Unit</t>
  </si>
  <si>
    <t>Test Results</t>
  </si>
  <si>
    <t>Nominal</t>
  </si>
  <si>
    <t>Mode</t>
  </si>
  <si>
    <t>Lhome_9Point_par</t>
  </si>
  <si>
    <t>Standard</t>
  </si>
  <si>
    <t>Lretail_9Point_par</t>
  </si>
  <si>
    <t>Dynamic</t>
  </si>
  <si>
    <t>Lhome_9Point_off</t>
  </si>
  <si>
    <t>Lretail_9Point_off</t>
  </si>
  <si>
    <t>Display screen luminance in 'Home mode' for 5 Point VESA Test</t>
  </si>
  <si>
    <t>Lhome_5VESA</t>
  </si>
  <si>
    <t>Display screen luminance in 'Retail mode' for 5 Point VESA Test</t>
  </si>
  <si>
    <t>Lretail_5VESA</t>
  </si>
  <si>
    <t>Lhome_5DOE</t>
  </si>
  <si>
    <t>Lretail_5DOE</t>
  </si>
  <si>
    <t>Television Luminance for 9-Point, VESA 5-Point, and DOE 5-Point Video Signals</t>
  </si>
  <si>
    <t>Display screen luminance in 'Home mode' for 5 Point DOE Test</t>
  </si>
  <si>
    <t>Display screen luminance in 'Retail mode' for 5 Point DOE Test</t>
  </si>
  <si>
    <t>Display screen luminance in 'Home mode' for 9 Point Test Off-Axis</t>
  </si>
  <si>
    <t>Display screen luminance in 'Retail mode' for 9 Point Test Off-Axis</t>
  </si>
  <si>
    <t>Display screen luminance in 'Home mode' for 9 Point Test Perpendicular</t>
  </si>
  <si>
    <t>Display screen luminance in 'Retail mode' for 9 Point Test Perpendicular</t>
  </si>
  <si>
    <r>
      <t>cd/m</t>
    </r>
    <r>
      <rPr>
        <vertAlign val="superscript"/>
        <sz val="11"/>
        <color theme="1"/>
        <rFont val="Calibri"/>
        <family val="2"/>
        <scheme val="minor"/>
      </rPr>
      <t>2</t>
    </r>
  </si>
  <si>
    <t>40" LED Backlit</t>
  </si>
  <si>
    <t>15" LCD</t>
  </si>
  <si>
    <t>19" LED Edgelit</t>
  </si>
  <si>
    <t>TV 6</t>
  </si>
  <si>
    <t>55" LED Backlit</t>
  </si>
  <si>
    <t xml:space="preserve">TV 11 </t>
  </si>
  <si>
    <t>63" Plasma</t>
  </si>
  <si>
    <t>The Television Luminance Data includes test results for luminance testing using the 3-bar (specified in IEC 62087),  9-point (both perpendicular and off-axis measurements), 5-point VESA, and DOE 5-point video signals. DOE conducted luminance testing based on the ENERGY STAR version 5.1 test procedure but altered the video signal to determine which video signal was most appropriate. DOE used the 3-bar static video signal specified in IEC 62087 Ed. 2.0 as well as the 9-point, VESA 5-point, and DOE 5-point video signals as specified in the proposed NOPR.</t>
  </si>
</sst>
</file>

<file path=xl/styles.xml><?xml version="1.0" encoding="utf-8"?>
<styleSheet xmlns="http://schemas.openxmlformats.org/spreadsheetml/2006/main">
  <fonts count="5">
    <font>
      <sz val="11"/>
      <color theme="1"/>
      <name val="Calibri"/>
      <family val="2"/>
      <scheme val="minor"/>
    </font>
    <font>
      <sz val="11"/>
      <color theme="1"/>
      <name val="Calibri"/>
      <family val="2"/>
      <scheme val="minor"/>
    </font>
    <font>
      <b/>
      <sz val="11"/>
      <color theme="0"/>
      <name val="Calibri"/>
      <family val="2"/>
      <scheme val="minor"/>
    </font>
    <font>
      <u/>
      <sz val="16"/>
      <color theme="1"/>
      <name val="Calibri"/>
      <family val="2"/>
      <scheme val="minor"/>
    </font>
    <font>
      <vertAlign val="superscript"/>
      <sz val="11"/>
      <color theme="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4"/>
        <bgColor theme="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1">
    <xf numFmtId="0" fontId="0" fillId="0" borderId="0" xfId="0"/>
    <xf numFmtId="2" fontId="0" fillId="4" borderId="2" xfId="0" applyNumberFormat="1" applyFill="1" applyBorder="1" applyAlignment="1">
      <alignment horizontal="center" vertical="center"/>
    </xf>
    <xf numFmtId="2" fontId="1" fillId="5" borderId="2" xfId="1" applyNumberFormat="1" applyFill="1" applyBorder="1" applyAlignment="1">
      <alignment horizontal="center"/>
    </xf>
    <xf numFmtId="2" fontId="0" fillId="6" borderId="2" xfId="0" applyNumberFormat="1" applyFill="1" applyBorder="1" applyAlignment="1">
      <alignment horizontal="center" vertical="center"/>
    </xf>
    <xf numFmtId="2" fontId="0" fillId="4" borderId="5" xfId="0" applyNumberFormat="1" applyFill="1" applyBorder="1" applyAlignment="1">
      <alignment horizontal="center" vertical="center"/>
    </xf>
    <xf numFmtId="2" fontId="0" fillId="4" borderId="3" xfId="0" applyNumberFormat="1" applyFill="1" applyBorder="1" applyAlignment="1">
      <alignment horizontal="center" vertical="center"/>
    </xf>
    <xf numFmtId="2" fontId="0" fillId="6" borderId="5" xfId="0" applyNumberFormat="1" applyFill="1" applyBorder="1" applyAlignment="1">
      <alignment horizontal="center" vertical="center"/>
    </xf>
    <xf numFmtId="2" fontId="0" fillId="6" borderId="3" xfId="0" applyNumberFormat="1" applyFill="1" applyBorder="1" applyAlignment="1">
      <alignment horizontal="center" vertical="center"/>
    </xf>
    <xf numFmtId="0" fontId="2" fillId="3" borderId="15" xfId="0" applyFont="1" applyFill="1" applyBorder="1" applyAlignment="1">
      <alignment horizontal="center"/>
    </xf>
    <xf numFmtId="2" fontId="0" fillId="4" borderId="4" xfId="0" applyNumberFormat="1" applyFill="1" applyBorder="1" applyAlignment="1">
      <alignment horizontal="center" vertical="center"/>
    </xf>
    <xf numFmtId="2" fontId="0" fillId="4" borderId="7" xfId="0" applyNumberFormat="1" applyFill="1" applyBorder="1" applyAlignment="1">
      <alignment horizontal="center" vertical="center"/>
    </xf>
    <xf numFmtId="2" fontId="0" fillId="4" borderId="9" xfId="0" applyNumberFormat="1" applyFill="1" applyBorder="1" applyAlignment="1">
      <alignment horizontal="center" vertical="center"/>
    </xf>
    <xf numFmtId="2" fontId="0" fillId="6" borderId="7" xfId="0" applyNumberFormat="1" applyFill="1" applyBorder="1" applyAlignment="1">
      <alignment horizontal="center" vertical="center"/>
    </xf>
    <xf numFmtId="2" fontId="0" fillId="4" borderId="18" xfId="0" applyNumberFormat="1" applyFill="1" applyBorder="1" applyAlignment="1">
      <alignment horizontal="center" vertical="center"/>
    </xf>
    <xf numFmtId="2" fontId="0" fillId="6" borderId="17" xfId="0" applyNumberFormat="1" applyFill="1" applyBorder="1" applyAlignment="1">
      <alignment horizontal="center" vertical="center"/>
    </xf>
    <xf numFmtId="2" fontId="0" fillId="4" borderId="17" xfId="0" applyNumberFormat="1" applyFill="1" applyBorder="1" applyAlignment="1">
      <alignment horizontal="center" vertical="center"/>
    </xf>
    <xf numFmtId="2" fontId="0" fillId="4" borderId="19" xfId="0" applyNumberFormat="1" applyFill="1" applyBorder="1" applyAlignment="1">
      <alignment horizontal="center" vertical="center"/>
    </xf>
    <xf numFmtId="0" fontId="2" fillId="3" borderId="20" xfId="0" applyFont="1" applyFill="1" applyBorder="1" applyAlignment="1">
      <alignment horizontal="center"/>
    </xf>
    <xf numFmtId="0" fontId="2" fillId="3" borderId="16" xfId="0" applyFont="1" applyFill="1" applyBorder="1" applyAlignment="1">
      <alignment horizontal="center"/>
    </xf>
    <xf numFmtId="0" fontId="2" fillId="3" borderId="21" xfId="0" applyFont="1" applyFill="1" applyBorder="1" applyAlignment="1">
      <alignment horizontal="center"/>
    </xf>
    <xf numFmtId="0" fontId="2" fillId="3" borderId="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7" xfId="0" applyFont="1" applyFill="1" applyBorder="1" applyAlignment="1">
      <alignment horizontal="center"/>
    </xf>
    <xf numFmtId="0" fontId="2" fillId="3" borderId="2"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2" fontId="0" fillId="0" borderId="6" xfId="0" applyNumberFormat="1" applyBorder="1" applyAlignment="1">
      <alignment horizontal="center" vertical="center"/>
    </xf>
    <xf numFmtId="2" fontId="0" fillId="0" borderId="8" xfId="0" applyNumberForma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2"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top" wrapText="1"/>
    </xf>
    <xf numFmtId="0" fontId="3" fillId="0" borderId="0" xfId="0" applyFont="1" applyAlignment="1">
      <alignment horizontal="left"/>
    </xf>
  </cellXfs>
  <cellStyles count="2">
    <cellStyle name="20% - Accent1" xfId="1" builtinId="30"/>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X38"/>
  <sheetViews>
    <sheetView showGridLines="0" tabSelected="1" zoomScale="70" zoomScaleNormal="70" workbookViewId="0">
      <selection activeCell="R18" sqref="R18"/>
    </sheetView>
  </sheetViews>
  <sheetFormatPr defaultRowHeight="15"/>
  <cols>
    <col min="2" max="2" width="62.5703125" bestFit="1" customWidth="1"/>
    <col min="3" max="3" width="17.85546875" bestFit="1" customWidth="1"/>
    <col min="4" max="4" width="7.5703125" bestFit="1" customWidth="1"/>
  </cols>
  <sheetData>
    <row r="2" spans="2:24" ht="21">
      <c r="B2" s="50" t="s">
        <v>21</v>
      </c>
      <c r="C2" s="50"/>
      <c r="D2" s="50"/>
      <c r="E2" s="50"/>
      <c r="F2" s="50"/>
      <c r="G2" s="50"/>
      <c r="H2" s="50"/>
      <c r="I2" s="50"/>
      <c r="J2" s="50"/>
      <c r="K2" s="50"/>
    </row>
    <row r="3" spans="2:24" ht="15.75" thickBot="1"/>
    <row r="4" spans="2:24">
      <c r="E4" s="31" t="s">
        <v>0</v>
      </c>
      <c r="F4" s="32"/>
      <c r="G4" s="32"/>
      <c r="H4" s="33"/>
      <c r="I4" s="31" t="s">
        <v>1</v>
      </c>
      <c r="J4" s="32"/>
      <c r="K4" s="32"/>
      <c r="L4" s="33"/>
      <c r="M4" s="31" t="s">
        <v>2</v>
      </c>
      <c r="N4" s="32"/>
      <c r="O4" s="32"/>
      <c r="P4" s="33"/>
      <c r="Q4" s="31" t="s">
        <v>32</v>
      </c>
      <c r="R4" s="32"/>
      <c r="S4" s="32"/>
      <c r="T4" s="33"/>
      <c r="U4" s="31" t="s">
        <v>34</v>
      </c>
      <c r="V4" s="32"/>
      <c r="W4" s="32"/>
      <c r="X4" s="33"/>
    </row>
    <row r="5" spans="2:24" ht="15.75" thickBot="1">
      <c r="E5" s="17" t="s">
        <v>29</v>
      </c>
      <c r="F5" s="18"/>
      <c r="G5" s="18"/>
      <c r="H5" s="19"/>
      <c r="I5" s="17" t="s">
        <v>30</v>
      </c>
      <c r="J5" s="18"/>
      <c r="K5" s="18"/>
      <c r="L5" s="19"/>
      <c r="M5" s="17" t="s">
        <v>31</v>
      </c>
      <c r="N5" s="18"/>
      <c r="O5" s="18"/>
      <c r="P5" s="19"/>
      <c r="Q5" s="17" t="s">
        <v>33</v>
      </c>
      <c r="R5" s="18"/>
      <c r="S5" s="18"/>
      <c r="T5" s="19"/>
      <c r="U5" s="17" t="s">
        <v>35</v>
      </c>
      <c r="V5" s="18"/>
      <c r="W5" s="18"/>
      <c r="X5" s="19"/>
    </row>
    <row r="6" spans="2:24">
      <c r="B6" s="20" t="s">
        <v>3</v>
      </c>
      <c r="C6" s="22" t="s">
        <v>4</v>
      </c>
      <c r="D6" s="24" t="s">
        <v>5</v>
      </c>
      <c r="E6" s="26" t="s">
        <v>6</v>
      </c>
      <c r="F6" s="27"/>
      <c r="G6" s="27"/>
      <c r="H6" s="28"/>
      <c r="I6" s="26" t="s">
        <v>6</v>
      </c>
      <c r="J6" s="27"/>
      <c r="K6" s="27"/>
      <c r="L6" s="28"/>
      <c r="M6" s="26" t="s">
        <v>6</v>
      </c>
      <c r="N6" s="27"/>
      <c r="O6" s="27"/>
      <c r="P6" s="28"/>
      <c r="Q6" s="26" t="s">
        <v>6</v>
      </c>
      <c r="R6" s="27"/>
      <c r="S6" s="27"/>
      <c r="T6" s="28"/>
      <c r="U6" s="26" t="s">
        <v>6</v>
      </c>
      <c r="V6" s="27"/>
      <c r="W6" s="27"/>
      <c r="X6" s="28"/>
    </row>
    <row r="7" spans="2:24" ht="15.75" thickBot="1">
      <c r="B7" s="21"/>
      <c r="C7" s="23"/>
      <c r="D7" s="25"/>
      <c r="E7" s="29" t="s">
        <v>7</v>
      </c>
      <c r="F7" s="30"/>
      <c r="G7" s="30"/>
      <c r="H7" s="8" t="s">
        <v>8</v>
      </c>
      <c r="I7" s="29" t="s">
        <v>7</v>
      </c>
      <c r="J7" s="30"/>
      <c r="K7" s="30"/>
      <c r="L7" s="8" t="s">
        <v>8</v>
      </c>
      <c r="M7" s="29" t="s">
        <v>7</v>
      </c>
      <c r="N7" s="30"/>
      <c r="O7" s="30"/>
      <c r="P7" s="8" t="s">
        <v>8</v>
      </c>
      <c r="Q7" s="29" t="s">
        <v>7</v>
      </c>
      <c r="R7" s="30"/>
      <c r="S7" s="30"/>
      <c r="T7" s="8" t="s">
        <v>8</v>
      </c>
      <c r="U7" s="29" t="s">
        <v>7</v>
      </c>
      <c r="V7" s="30"/>
      <c r="W7" s="30"/>
      <c r="X7" s="8" t="s">
        <v>8</v>
      </c>
    </row>
    <row r="8" spans="2:24">
      <c r="B8" s="40" t="s">
        <v>26</v>
      </c>
      <c r="C8" s="42" t="s">
        <v>9</v>
      </c>
      <c r="D8" s="36" t="s">
        <v>28</v>
      </c>
      <c r="E8" s="13">
        <v>272.39999999999998</v>
      </c>
      <c r="F8" s="4">
        <v>271.3</v>
      </c>
      <c r="G8" s="4">
        <v>274.5</v>
      </c>
      <c r="H8" s="34" t="s">
        <v>10</v>
      </c>
      <c r="I8" s="9">
        <v>96.3</v>
      </c>
      <c r="J8" s="4">
        <v>91.6</v>
      </c>
      <c r="K8" s="4">
        <v>95.7</v>
      </c>
      <c r="L8" s="34" t="s">
        <v>10</v>
      </c>
      <c r="M8" s="9">
        <v>141.19999999999999</v>
      </c>
      <c r="N8" s="4">
        <v>154</v>
      </c>
      <c r="O8" s="4">
        <v>143.80000000000001</v>
      </c>
      <c r="P8" s="34" t="s">
        <v>10</v>
      </c>
      <c r="Q8" s="9">
        <v>318.2</v>
      </c>
      <c r="R8" s="4">
        <v>329.5</v>
      </c>
      <c r="S8" s="4">
        <v>328.5</v>
      </c>
      <c r="T8" s="34" t="s">
        <v>10</v>
      </c>
      <c r="U8" s="9">
        <v>43.1</v>
      </c>
      <c r="V8" s="4">
        <v>43.2</v>
      </c>
      <c r="W8" s="4">
        <v>43.2</v>
      </c>
      <c r="X8" s="36" t="s">
        <v>10</v>
      </c>
    </row>
    <row r="9" spans="2:24">
      <c r="B9" s="41"/>
      <c r="C9" s="43"/>
      <c r="D9" s="37"/>
      <c r="E9" s="15">
        <v>250.9</v>
      </c>
      <c r="F9" s="2">
        <v>291.5</v>
      </c>
      <c r="G9" s="1">
        <v>256.39999999999998</v>
      </c>
      <c r="H9" s="35"/>
      <c r="I9" s="10">
        <v>113.6</v>
      </c>
      <c r="J9" s="2">
        <v>128</v>
      </c>
      <c r="K9" s="1">
        <v>103</v>
      </c>
      <c r="L9" s="35"/>
      <c r="M9" s="10">
        <v>150.69999999999999</v>
      </c>
      <c r="N9" s="2">
        <v>166.6</v>
      </c>
      <c r="O9" s="1">
        <v>154.6</v>
      </c>
      <c r="P9" s="35"/>
      <c r="Q9" s="10">
        <v>327.2</v>
      </c>
      <c r="R9" s="2">
        <v>332.8</v>
      </c>
      <c r="S9" s="1">
        <v>351.2</v>
      </c>
      <c r="T9" s="35"/>
      <c r="U9" s="10">
        <v>40.1</v>
      </c>
      <c r="V9" s="2">
        <v>42.4</v>
      </c>
      <c r="W9" s="1">
        <v>42.3</v>
      </c>
      <c r="X9" s="37"/>
    </row>
    <row r="10" spans="2:24">
      <c r="B10" s="41"/>
      <c r="C10" s="43"/>
      <c r="D10" s="37"/>
      <c r="E10" s="15">
        <v>307.10000000000002</v>
      </c>
      <c r="F10" s="1">
        <v>344</v>
      </c>
      <c r="G10" s="1">
        <v>322.2</v>
      </c>
      <c r="H10" s="35"/>
      <c r="I10" s="10">
        <v>93.7</v>
      </c>
      <c r="J10" s="1">
        <v>96.8</v>
      </c>
      <c r="K10" s="1">
        <v>88.5</v>
      </c>
      <c r="L10" s="35"/>
      <c r="M10" s="10">
        <v>147.4</v>
      </c>
      <c r="N10" s="1">
        <v>149</v>
      </c>
      <c r="O10" s="1">
        <v>153</v>
      </c>
      <c r="P10" s="35"/>
      <c r="Q10" s="10">
        <v>367.1</v>
      </c>
      <c r="R10" s="1">
        <v>375.4</v>
      </c>
      <c r="S10" s="1">
        <v>373.9</v>
      </c>
      <c r="T10" s="35"/>
      <c r="U10" s="10">
        <v>39.9</v>
      </c>
      <c r="V10" s="1">
        <v>43.1</v>
      </c>
      <c r="W10" s="1">
        <v>43.5</v>
      </c>
      <c r="X10" s="37"/>
    </row>
    <row r="11" spans="2:24">
      <c r="B11" s="41" t="s">
        <v>27</v>
      </c>
      <c r="C11" s="43" t="s">
        <v>11</v>
      </c>
      <c r="D11" s="37" t="s">
        <v>28</v>
      </c>
      <c r="E11" s="15">
        <v>388.8</v>
      </c>
      <c r="F11" s="1">
        <v>394.7</v>
      </c>
      <c r="G11" s="1">
        <v>395</v>
      </c>
      <c r="H11" s="35" t="s">
        <v>12</v>
      </c>
      <c r="I11" s="10">
        <v>154.19999999999999</v>
      </c>
      <c r="J11" s="1">
        <v>147.6</v>
      </c>
      <c r="K11" s="1">
        <v>152.5</v>
      </c>
      <c r="L11" s="35" t="s">
        <v>12</v>
      </c>
      <c r="M11" s="10">
        <v>130.9</v>
      </c>
      <c r="N11" s="1">
        <v>144.19999999999999</v>
      </c>
      <c r="O11" s="1">
        <v>136.9</v>
      </c>
      <c r="P11" s="35" t="s">
        <v>12</v>
      </c>
      <c r="Q11" s="10">
        <v>370.1</v>
      </c>
      <c r="R11" s="1">
        <v>371.4</v>
      </c>
      <c r="S11" s="1">
        <v>374.6</v>
      </c>
      <c r="T11" s="35" t="s">
        <v>12</v>
      </c>
      <c r="U11" s="10">
        <v>46.1</v>
      </c>
      <c r="V11" s="1">
        <v>46.2</v>
      </c>
      <c r="W11" s="1">
        <v>46.5</v>
      </c>
      <c r="X11" s="37" t="s">
        <v>12</v>
      </c>
    </row>
    <row r="12" spans="2:24">
      <c r="B12" s="41"/>
      <c r="C12" s="43"/>
      <c r="D12" s="37"/>
      <c r="E12" s="15">
        <v>358.5</v>
      </c>
      <c r="F12" s="2">
        <v>417.8</v>
      </c>
      <c r="G12" s="1">
        <v>367.2</v>
      </c>
      <c r="H12" s="35"/>
      <c r="I12" s="10">
        <v>165.5</v>
      </c>
      <c r="J12" s="2">
        <v>188.7</v>
      </c>
      <c r="K12" s="1">
        <v>158.80000000000001</v>
      </c>
      <c r="L12" s="35"/>
      <c r="M12" s="10">
        <v>140.80000000000001</v>
      </c>
      <c r="N12" s="2">
        <v>157.4</v>
      </c>
      <c r="O12" s="1">
        <v>147.4</v>
      </c>
      <c r="P12" s="35"/>
      <c r="Q12" s="10">
        <v>383.5</v>
      </c>
      <c r="R12" s="2">
        <v>380.9</v>
      </c>
      <c r="S12" s="1">
        <v>405.4</v>
      </c>
      <c r="T12" s="35"/>
      <c r="U12" s="10">
        <v>44.1</v>
      </c>
      <c r="V12" s="2">
        <v>45.5</v>
      </c>
      <c r="W12" s="1">
        <v>45.3</v>
      </c>
      <c r="X12" s="37"/>
    </row>
    <row r="13" spans="2:24" ht="15.75" thickBot="1">
      <c r="B13" s="44"/>
      <c r="C13" s="45"/>
      <c r="D13" s="39"/>
      <c r="E13" s="16">
        <v>440.4</v>
      </c>
      <c r="F13" s="5">
        <v>496.6</v>
      </c>
      <c r="G13" s="5">
        <v>458.5</v>
      </c>
      <c r="H13" s="38"/>
      <c r="I13" s="11">
        <v>147.30000000000001</v>
      </c>
      <c r="J13" s="5">
        <v>146.9</v>
      </c>
      <c r="K13" s="5">
        <v>142.6</v>
      </c>
      <c r="L13" s="38"/>
      <c r="M13" s="11">
        <v>138.5</v>
      </c>
      <c r="N13" s="5">
        <v>140.9</v>
      </c>
      <c r="O13" s="5">
        <v>145.80000000000001</v>
      </c>
      <c r="P13" s="38"/>
      <c r="Q13" s="11">
        <v>427.8</v>
      </c>
      <c r="R13" s="5">
        <v>437.4</v>
      </c>
      <c r="S13" s="5">
        <v>436.7</v>
      </c>
      <c r="T13" s="38"/>
      <c r="U13" s="11">
        <v>43.2</v>
      </c>
      <c r="V13" s="5">
        <v>46.3</v>
      </c>
      <c r="W13" s="5">
        <v>46.9</v>
      </c>
      <c r="X13" s="39"/>
    </row>
    <row r="14" spans="2:24">
      <c r="B14" s="48" t="s">
        <v>24</v>
      </c>
      <c r="C14" s="42" t="s">
        <v>13</v>
      </c>
      <c r="D14" s="36" t="s">
        <v>28</v>
      </c>
      <c r="E14" s="13">
        <f>AVERAGE(239.6,239.2,239.1)</f>
        <v>239.29999999999998</v>
      </c>
      <c r="F14" s="4">
        <f>AVERAGE(264.5,264,264)</f>
        <v>264.16666666666669</v>
      </c>
      <c r="G14" s="4">
        <f>AVERAGE(257.8,257.6,257.7)</f>
        <v>257.70000000000005</v>
      </c>
      <c r="H14" s="34" t="s">
        <v>10</v>
      </c>
      <c r="I14" s="9">
        <f>AVERAGE(78.73,78.6,77.6)</f>
        <v>78.309999999999988</v>
      </c>
      <c r="J14" s="4">
        <f>AVERAGE(77.5,77.2,77.8)</f>
        <v>77.5</v>
      </c>
      <c r="K14" s="4">
        <f>AVERAGE(78.1,77.9,77.5)</f>
        <v>77.833333333333329</v>
      </c>
      <c r="L14" s="34" t="s">
        <v>10</v>
      </c>
      <c r="M14" s="9">
        <f>AVERAGE(126.3,126.2,126.4)</f>
        <v>126.3</v>
      </c>
      <c r="N14" s="4">
        <f>AVERAGE(145.5,145.3,145.2)</f>
        <v>145.33333333333334</v>
      </c>
      <c r="O14" s="4">
        <f>AVERAGE(131.4,131.3,131.3)</f>
        <v>131.33333333333334</v>
      </c>
      <c r="P14" s="34" t="s">
        <v>10</v>
      </c>
      <c r="Q14" s="9">
        <f>AVERAGE(251.7,252.7,251.7)</f>
        <v>252.0333333333333</v>
      </c>
      <c r="R14" s="4">
        <f>AVERAGE(300.2,300.5,300.5)</f>
        <v>300.40000000000003</v>
      </c>
      <c r="S14" s="4">
        <f>AVERAGE(261.2,262.5,261.7)</f>
        <v>261.8</v>
      </c>
      <c r="T14" s="34" t="s">
        <v>10</v>
      </c>
      <c r="U14" s="9">
        <v>38.720000000000006</v>
      </c>
      <c r="V14" s="4">
        <v>40.06666666666667</v>
      </c>
      <c r="W14" s="4">
        <v>40.6</v>
      </c>
      <c r="X14" s="36" t="s">
        <v>10</v>
      </c>
    </row>
    <row r="15" spans="2:24">
      <c r="B15" s="46"/>
      <c r="C15" s="43"/>
      <c r="D15" s="37"/>
      <c r="E15" s="15">
        <f>AVERAGE(229.7,230.4,230.2)</f>
        <v>230.1</v>
      </c>
      <c r="F15" s="2">
        <f>AVERAGE(289,288.9,289)</f>
        <v>288.96666666666664</v>
      </c>
      <c r="G15" s="1">
        <f>AVERAGE(249.1,249.2,249.2)</f>
        <v>249.16666666666666</v>
      </c>
      <c r="H15" s="35"/>
      <c r="I15" s="10">
        <f>AVERAGE(107.5,107.4,107.3)</f>
        <v>107.39999999999999</v>
      </c>
      <c r="J15" s="2">
        <f>AVERAGE(128.4,128.3,128.4)</f>
        <v>128.36666666666667</v>
      </c>
      <c r="K15" s="1">
        <f>AVERAGE(98.8,98.5,98.6)</f>
        <v>98.633333333333326</v>
      </c>
      <c r="L15" s="35"/>
      <c r="M15" s="10">
        <f>AVERAGE(141.1,141.4,141.5)</f>
        <v>141.33333333333334</v>
      </c>
      <c r="N15" s="2">
        <f>AVERAGE(172.3,172.5,172.5)</f>
        <v>172.43333333333331</v>
      </c>
      <c r="O15" s="1">
        <f>AVERAGE(150.8,150.7,150.7)</f>
        <v>150.73333333333332</v>
      </c>
      <c r="P15" s="35"/>
      <c r="Q15" s="10">
        <f>AVERAGE(269.5,269.3,269.1)</f>
        <v>269.3</v>
      </c>
      <c r="R15" s="2">
        <f>AVERAGE(327.4,327.1,327.2)</f>
        <v>327.23333333333335</v>
      </c>
      <c r="S15" s="1">
        <f>AVERAGE(290,289.7,290.2)</f>
        <v>289.9666666666667</v>
      </c>
      <c r="T15" s="35"/>
      <c r="U15" s="10">
        <v>44.466666666666669</v>
      </c>
      <c r="V15" s="2">
        <v>46.266666666666673</v>
      </c>
      <c r="W15" s="1">
        <v>45.29999999999999</v>
      </c>
      <c r="X15" s="37"/>
    </row>
    <row r="16" spans="2:24">
      <c r="B16" s="46"/>
      <c r="C16" s="43"/>
      <c r="D16" s="37"/>
      <c r="E16" s="15">
        <f>AVERAGE(274.6,274.8,274.9)</f>
        <v>274.76666666666671</v>
      </c>
      <c r="F16" s="1">
        <f>AVERAGE(333.1,333.2,333.2)</f>
        <v>333.16666666666669</v>
      </c>
      <c r="G16" s="1">
        <f>AVERAGE(296,296,296.1)</f>
        <v>296.03333333333336</v>
      </c>
      <c r="H16" s="35"/>
      <c r="I16" s="10">
        <f>AVERAGE(98.1,98.1,98.1)</f>
        <v>98.09999999999998</v>
      </c>
      <c r="J16" s="1">
        <f>AVERAGE(105.2,105.2,105.1)</f>
        <v>105.16666666666667</v>
      </c>
      <c r="K16" s="1">
        <f>AVERAGE(93.5,93.3,93.3)</f>
        <v>93.366666666666674</v>
      </c>
      <c r="L16" s="35"/>
      <c r="M16" s="10">
        <f>AVERAGE(144.8,145.1,145)</f>
        <v>144.96666666666667</v>
      </c>
      <c r="N16" s="1">
        <f>AVERAGE(152.9,152.8,152.9)</f>
        <v>152.86666666666667</v>
      </c>
      <c r="O16" s="1">
        <f>AVERAGE(152.4,153.7,153.5)</f>
        <v>153.20000000000002</v>
      </c>
      <c r="P16" s="35"/>
      <c r="Q16" s="10">
        <f>AVERAGE(290.2,291.5,291.2)</f>
        <v>290.9666666666667</v>
      </c>
      <c r="R16" s="1">
        <f>AVERAGE(351.6,351.4,351.3)</f>
        <v>351.43333333333334</v>
      </c>
      <c r="S16" s="1">
        <f>AVERAGE(287,287,286.8)</f>
        <v>286.93333333333334</v>
      </c>
      <c r="T16" s="35"/>
      <c r="U16" s="10">
        <v>39.233333333333334</v>
      </c>
      <c r="V16" s="1">
        <v>41.633333333333333</v>
      </c>
      <c r="W16" s="1">
        <v>40.6</v>
      </c>
      <c r="X16" s="37"/>
    </row>
    <row r="17" spans="2:24">
      <c r="B17" s="46" t="s">
        <v>25</v>
      </c>
      <c r="C17" s="43" t="s">
        <v>14</v>
      </c>
      <c r="D17" s="37" t="s">
        <v>28</v>
      </c>
      <c r="E17" s="15">
        <f>AVERAGE(342.6,342,342.2)</f>
        <v>342.26666666666665</v>
      </c>
      <c r="F17" s="1">
        <f>AVERAGE(381.3,380.8,380.3)</f>
        <v>380.8</v>
      </c>
      <c r="G17" s="1">
        <f>AVERAGE(370.2,369.8,369.6)</f>
        <v>369.86666666666662</v>
      </c>
      <c r="H17" s="35" t="s">
        <v>12</v>
      </c>
      <c r="I17" s="10">
        <f>AVERAGE(142,141.6,141.4)</f>
        <v>141.66666666666666</v>
      </c>
      <c r="J17" s="1">
        <f>AVERAGE(140.9,139,139.6)</f>
        <v>139.83333333333334</v>
      </c>
      <c r="K17" s="1">
        <f>AVERAGE(138.3,138.1,138.1)</f>
        <v>138.16666666666666</v>
      </c>
      <c r="L17" s="35" t="s">
        <v>12</v>
      </c>
      <c r="M17" s="10">
        <f>AVERAGE(115.8,115.6,115.7)</f>
        <v>115.69999999999999</v>
      </c>
      <c r="N17" s="1">
        <f>AVERAGE(132.7,132.7,132.6)</f>
        <v>132.66666666666666</v>
      </c>
      <c r="O17" s="1">
        <f>AVERAGE(121.6,121.6,121.6)</f>
        <v>121.59999999999998</v>
      </c>
      <c r="P17" s="35" t="s">
        <v>12</v>
      </c>
      <c r="Q17" s="10">
        <f>AVERAGE(295.4,295.6,295.6)</f>
        <v>295.53333333333336</v>
      </c>
      <c r="R17" s="1">
        <f>AVERAGE(345.8,345,344.8)</f>
        <v>345.2</v>
      </c>
      <c r="S17" s="1">
        <f>AVERAGE(302.7,303.1,303.2)</f>
        <v>303</v>
      </c>
      <c r="T17" s="35" t="s">
        <v>12</v>
      </c>
      <c r="U17" s="10">
        <v>38.700000000000003</v>
      </c>
      <c r="V17" s="1">
        <v>40.1</v>
      </c>
      <c r="W17" s="1">
        <v>40.4</v>
      </c>
      <c r="X17" s="37" t="s">
        <v>12</v>
      </c>
    </row>
    <row r="18" spans="2:24">
      <c r="B18" s="46"/>
      <c r="C18" s="43"/>
      <c r="D18" s="37"/>
      <c r="E18" s="15">
        <f>AVERAGE(328.1,328.7,328.6)</f>
        <v>328.46666666666664</v>
      </c>
      <c r="F18" s="2">
        <f>AVERAGE(415.5,415.4,415.5)</f>
        <v>415.4666666666667</v>
      </c>
      <c r="G18" s="1">
        <f>AVERAGE(361.3,361.5,361.1)</f>
        <v>361.3</v>
      </c>
      <c r="H18" s="35"/>
      <c r="I18" s="10">
        <f>AVERAGE(157.3,157,156.9)</f>
        <v>157.06666666666669</v>
      </c>
      <c r="J18" s="2">
        <f>AVERAGE(186.6,186.6,186.6)</f>
        <v>186.6</v>
      </c>
      <c r="K18" s="1">
        <f>AVERAGE(148.4,148.5,148.4)</f>
        <v>148.43333333333331</v>
      </c>
      <c r="L18" s="35"/>
      <c r="M18" s="10">
        <f>AVERAGE(134.7,134.5,134.6)</f>
        <v>134.6</v>
      </c>
      <c r="N18" s="2">
        <f>AVERAGE(162.6,162.7,162.7)</f>
        <v>162.66666666666666</v>
      </c>
      <c r="O18" s="1">
        <f>AVERAGE(144.1,144.3,144)</f>
        <v>144.13333333333333</v>
      </c>
      <c r="P18" s="35"/>
      <c r="Q18" s="10">
        <f>AVERAGE(317.3,316.6,317.4)</f>
        <v>317.10000000000002</v>
      </c>
      <c r="R18" s="2">
        <f>AVERAGE(379.8,380.8,381.12)</f>
        <v>380.57333333333332</v>
      </c>
      <c r="S18" s="1">
        <f>AVERAGE(336.3,336.4,336.4)</f>
        <v>336.36666666666667</v>
      </c>
      <c r="T18" s="35"/>
      <c r="U18" s="10">
        <v>44.4</v>
      </c>
      <c r="V18" s="2">
        <v>46.4</v>
      </c>
      <c r="W18" s="1">
        <v>45.3</v>
      </c>
      <c r="X18" s="37"/>
    </row>
    <row r="19" spans="2:24" ht="15.75" thickBot="1">
      <c r="B19" s="47"/>
      <c r="C19" s="45"/>
      <c r="D19" s="39"/>
      <c r="E19" s="16">
        <f>AVERAGE(394.6,394.5,394.8)</f>
        <v>394.63333333333338</v>
      </c>
      <c r="F19" s="5">
        <f>AVERAGE(482.9,483.1,483.4)</f>
        <v>483.13333333333338</v>
      </c>
      <c r="G19" s="5">
        <f>AVERAGE(427.9,427.8,427.9)</f>
        <v>427.86666666666662</v>
      </c>
      <c r="H19" s="38"/>
      <c r="I19" s="11">
        <f>AVERAGE(134.8,134.8,134.8)</f>
        <v>134.80000000000001</v>
      </c>
      <c r="J19" s="5">
        <f>AVERAGE(140.7,140.6,140.8)</f>
        <v>140.69999999999999</v>
      </c>
      <c r="K19" s="5">
        <f>AVERAGE(129.7,129.9,130)</f>
        <v>129.86666666666667</v>
      </c>
      <c r="L19" s="38"/>
      <c r="M19" s="11">
        <f>AVERAGE(138.9,139,138.9)</f>
        <v>138.93333333333331</v>
      </c>
      <c r="N19" s="5">
        <f>AVERAGE(145.9,146.2,146.1)</f>
        <v>146.06666666666669</v>
      </c>
      <c r="O19" s="5">
        <f>AVERAGE(147.1,147.2,147.1)</f>
        <v>147.13333333333333</v>
      </c>
      <c r="P19" s="38"/>
      <c r="Q19" s="11">
        <f>AVERAGE(344.5,344,344.2)</f>
        <v>344.23333333333335</v>
      </c>
      <c r="R19" s="5">
        <f>AVERAGE(415.1,414.9,414.8)</f>
        <v>414.93333333333334</v>
      </c>
      <c r="S19" s="5">
        <f>AVERAGE(337,337.4,337.4)</f>
        <v>337.26666666666665</v>
      </c>
      <c r="T19" s="38"/>
      <c r="U19" s="11">
        <v>38.5</v>
      </c>
      <c r="V19" s="5">
        <v>40.9</v>
      </c>
      <c r="W19" s="5">
        <v>39.799999999999997</v>
      </c>
      <c r="X19" s="39"/>
    </row>
    <row r="20" spans="2:24">
      <c r="B20" s="40" t="s">
        <v>15</v>
      </c>
      <c r="C20" s="42" t="s">
        <v>16</v>
      </c>
      <c r="D20" s="36" t="s">
        <v>28</v>
      </c>
      <c r="E20" s="13">
        <v>275.60000000000002</v>
      </c>
      <c r="F20" s="6"/>
      <c r="G20" s="4">
        <v>275.89999999999998</v>
      </c>
      <c r="H20" s="34" t="s">
        <v>10</v>
      </c>
      <c r="I20" s="9">
        <v>98.7</v>
      </c>
      <c r="J20" s="6"/>
      <c r="K20" s="4">
        <v>97.8</v>
      </c>
      <c r="L20" s="34" t="s">
        <v>10</v>
      </c>
      <c r="M20" s="9">
        <v>137.5</v>
      </c>
      <c r="N20" s="6"/>
      <c r="O20" s="4">
        <v>143</v>
      </c>
      <c r="P20" s="34" t="s">
        <v>10</v>
      </c>
      <c r="Q20" s="9">
        <v>343.6</v>
      </c>
      <c r="R20" s="6"/>
      <c r="S20" s="4">
        <v>342.1</v>
      </c>
      <c r="T20" s="34" t="s">
        <v>10</v>
      </c>
      <c r="U20" s="9">
        <v>42.7</v>
      </c>
      <c r="V20" s="6"/>
      <c r="W20" s="4">
        <v>42.4</v>
      </c>
      <c r="X20" s="36" t="s">
        <v>10</v>
      </c>
    </row>
    <row r="21" spans="2:24">
      <c r="B21" s="41"/>
      <c r="C21" s="43"/>
      <c r="D21" s="37"/>
      <c r="E21" s="14"/>
      <c r="F21" s="1">
        <v>290.89999999999998</v>
      </c>
      <c r="G21" s="3"/>
      <c r="H21" s="35"/>
      <c r="I21" s="12"/>
      <c r="J21" s="1">
        <v>128</v>
      </c>
      <c r="K21" s="3"/>
      <c r="L21" s="35"/>
      <c r="M21" s="12"/>
      <c r="N21" s="1">
        <v>166.8</v>
      </c>
      <c r="O21" s="3"/>
      <c r="P21" s="35"/>
      <c r="Q21" s="12"/>
      <c r="R21" s="1">
        <v>354.2</v>
      </c>
      <c r="S21" s="3"/>
      <c r="T21" s="35"/>
      <c r="U21" s="12"/>
      <c r="V21" s="1">
        <v>42.9</v>
      </c>
      <c r="W21" s="3"/>
      <c r="X21" s="37"/>
    </row>
    <row r="22" spans="2:24">
      <c r="B22" s="41"/>
      <c r="C22" s="43"/>
      <c r="D22" s="37"/>
      <c r="E22" s="15">
        <v>296.89999999999998</v>
      </c>
      <c r="F22" s="3"/>
      <c r="G22" s="1">
        <v>313.89999999999998</v>
      </c>
      <c r="H22" s="35"/>
      <c r="I22" s="10">
        <v>93.3</v>
      </c>
      <c r="J22" s="3"/>
      <c r="K22" s="1">
        <v>90.5</v>
      </c>
      <c r="L22" s="35"/>
      <c r="M22" s="10">
        <v>145.19999999999999</v>
      </c>
      <c r="N22" s="3"/>
      <c r="O22" s="1">
        <v>154.6</v>
      </c>
      <c r="P22" s="35"/>
      <c r="Q22" s="10">
        <v>365.3</v>
      </c>
      <c r="R22" s="3"/>
      <c r="S22" s="1">
        <v>382.2</v>
      </c>
      <c r="T22" s="35"/>
      <c r="U22" s="10">
        <v>40.5</v>
      </c>
      <c r="V22" s="3"/>
      <c r="W22" s="1">
        <v>43.7</v>
      </c>
      <c r="X22" s="37"/>
    </row>
    <row r="23" spans="2:24">
      <c r="B23" s="41" t="s">
        <v>17</v>
      </c>
      <c r="C23" s="43" t="s">
        <v>18</v>
      </c>
      <c r="D23" s="37" t="s">
        <v>28</v>
      </c>
      <c r="E23" s="15">
        <v>395</v>
      </c>
      <c r="F23" s="3"/>
      <c r="G23" s="1">
        <v>400.7</v>
      </c>
      <c r="H23" s="35" t="s">
        <v>12</v>
      </c>
      <c r="I23" s="10">
        <v>157.6</v>
      </c>
      <c r="J23" s="3"/>
      <c r="K23" s="1">
        <v>165.5</v>
      </c>
      <c r="L23" s="35" t="s">
        <v>12</v>
      </c>
      <c r="M23" s="10">
        <v>129.5</v>
      </c>
      <c r="N23" s="3"/>
      <c r="O23" s="1">
        <v>134.80000000000001</v>
      </c>
      <c r="P23" s="35" t="s">
        <v>12</v>
      </c>
      <c r="Q23" s="10">
        <v>386.2</v>
      </c>
      <c r="R23" s="3"/>
      <c r="S23" s="1">
        <v>393</v>
      </c>
      <c r="T23" s="35" t="s">
        <v>12</v>
      </c>
      <c r="U23" s="10">
        <v>45.6</v>
      </c>
      <c r="V23" s="3"/>
      <c r="W23" s="1">
        <v>45.2</v>
      </c>
      <c r="X23" s="37" t="s">
        <v>12</v>
      </c>
    </row>
    <row r="24" spans="2:24">
      <c r="B24" s="41"/>
      <c r="C24" s="43"/>
      <c r="D24" s="37"/>
      <c r="E24" s="14"/>
      <c r="F24" s="1">
        <v>415.8</v>
      </c>
      <c r="G24" s="3"/>
      <c r="H24" s="35"/>
      <c r="I24" s="12"/>
      <c r="J24" s="1">
        <v>189.1</v>
      </c>
      <c r="K24" s="3"/>
      <c r="L24" s="35"/>
      <c r="M24" s="12"/>
      <c r="N24" s="1">
        <v>157.5</v>
      </c>
      <c r="O24" s="3"/>
      <c r="P24" s="35"/>
      <c r="Q24" s="12"/>
      <c r="R24" s="1">
        <v>400.1</v>
      </c>
      <c r="S24" s="3"/>
      <c r="T24" s="35"/>
      <c r="U24" s="12"/>
      <c r="V24" s="1">
        <v>45.8</v>
      </c>
      <c r="W24" s="3"/>
      <c r="X24" s="37"/>
    </row>
    <row r="25" spans="2:24" ht="15.75" thickBot="1">
      <c r="B25" s="44"/>
      <c r="C25" s="45"/>
      <c r="D25" s="39"/>
      <c r="E25" s="16">
        <v>425.3</v>
      </c>
      <c r="F25" s="7"/>
      <c r="G25" s="5">
        <v>442</v>
      </c>
      <c r="H25" s="38"/>
      <c r="I25" s="11">
        <v>145.4</v>
      </c>
      <c r="J25" s="7"/>
      <c r="K25" s="5">
        <v>144.6</v>
      </c>
      <c r="L25" s="38"/>
      <c r="M25" s="11">
        <v>137.1</v>
      </c>
      <c r="N25" s="7"/>
      <c r="O25" s="5">
        <v>146.80000000000001</v>
      </c>
      <c r="P25" s="38"/>
      <c r="Q25" s="11">
        <v>428.6</v>
      </c>
      <c r="R25" s="7"/>
      <c r="S25" s="5">
        <v>441.2</v>
      </c>
      <c r="T25" s="38"/>
      <c r="U25" s="11">
        <v>43.3</v>
      </c>
      <c r="V25" s="7"/>
      <c r="W25" s="5">
        <v>46.3</v>
      </c>
      <c r="X25" s="39"/>
    </row>
    <row r="26" spans="2:24">
      <c r="B26" s="40" t="s">
        <v>22</v>
      </c>
      <c r="C26" s="42" t="s">
        <v>19</v>
      </c>
      <c r="D26" s="36" t="s">
        <v>28</v>
      </c>
      <c r="E26" s="13">
        <v>263.3</v>
      </c>
      <c r="F26" s="6"/>
      <c r="G26" s="4">
        <v>267.60000000000002</v>
      </c>
      <c r="H26" s="34" t="s">
        <v>10</v>
      </c>
      <c r="I26" s="9">
        <v>102.8</v>
      </c>
      <c r="J26" s="6"/>
      <c r="K26" s="4">
        <v>102</v>
      </c>
      <c r="L26" s="34" t="s">
        <v>10</v>
      </c>
      <c r="M26" s="9">
        <v>141.9</v>
      </c>
      <c r="N26" s="6"/>
      <c r="O26" s="4">
        <v>146.69999999999999</v>
      </c>
      <c r="P26" s="34" t="s">
        <v>10</v>
      </c>
      <c r="Q26" s="9">
        <v>287.39999999999998</v>
      </c>
      <c r="R26" s="6"/>
      <c r="S26" s="4">
        <v>296.2</v>
      </c>
      <c r="T26" s="34" t="s">
        <v>10</v>
      </c>
      <c r="U26" s="9">
        <v>42.5</v>
      </c>
      <c r="V26" s="6"/>
      <c r="W26" s="4">
        <v>42.8</v>
      </c>
      <c r="X26" s="36" t="s">
        <v>10</v>
      </c>
    </row>
    <row r="27" spans="2:24">
      <c r="B27" s="41"/>
      <c r="C27" s="43"/>
      <c r="D27" s="37"/>
      <c r="E27" s="14"/>
      <c r="F27" s="1">
        <v>288.60000000000002</v>
      </c>
      <c r="G27" s="3"/>
      <c r="H27" s="35"/>
      <c r="I27" s="12"/>
      <c r="J27" s="1">
        <v>127.4</v>
      </c>
      <c r="K27" s="3"/>
      <c r="L27" s="35"/>
      <c r="M27" s="12"/>
      <c r="N27" s="1">
        <v>167.4</v>
      </c>
      <c r="O27" s="3"/>
      <c r="P27" s="35"/>
      <c r="Q27" s="12"/>
      <c r="R27" s="1">
        <v>302.8</v>
      </c>
      <c r="S27" s="3"/>
      <c r="T27" s="35"/>
      <c r="U27" s="12"/>
      <c r="V27" s="1">
        <v>42.3</v>
      </c>
      <c r="W27" s="3"/>
      <c r="X27" s="37"/>
    </row>
    <row r="28" spans="2:24">
      <c r="B28" s="41"/>
      <c r="C28" s="43"/>
      <c r="D28" s="37"/>
      <c r="E28" s="15">
        <v>299.5</v>
      </c>
      <c r="F28" s="3"/>
      <c r="G28" s="1">
        <v>300.60000000000002</v>
      </c>
      <c r="H28" s="35"/>
      <c r="I28" s="10">
        <v>97.2</v>
      </c>
      <c r="J28" s="3"/>
      <c r="K28" s="1">
        <v>93.9</v>
      </c>
      <c r="L28" s="35"/>
      <c r="M28" s="10">
        <v>149.1</v>
      </c>
      <c r="N28" s="3"/>
      <c r="O28" s="1">
        <v>155</v>
      </c>
      <c r="P28" s="35"/>
      <c r="Q28" s="10">
        <v>312.10000000000002</v>
      </c>
      <c r="R28" s="3"/>
      <c r="S28" s="1">
        <v>326.5</v>
      </c>
      <c r="T28" s="35"/>
      <c r="U28" s="10">
        <v>39.5</v>
      </c>
      <c r="V28" s="3"/>
      <c r="W28" s="1">
        <v>42.7</v>
      </c>
      <c r="X28" s="37"/>
    </row>
    <row r="29" spans="2:24">
      <c r="B29" s="41" t="s">
        <v>23</v>
      </c>
      <c r="C29" s="43" t="s">
        <v>20</v>
      </c>
      <c r="D29" s="37" t="s">
        <v>28</v>
      </c>
      <c r="E29" s="15">
        <v>374.4</v>
      </c>
      <c r="F29" s="3"/>
      <c r="G29" s="1">
        <v>384.5</v>
      </c>
      <c r="H29" s="35" t="s">
        <v>12</v>
      </c>
      <c r="I29" s="10">
        <v>156.6</v>
      </c>
      <c r="J29" s="3"/>
      <c r="K29" s="1">
        <v>157.1</v>
      </c>
      <c r="L29" s="35" t="s">
        <v>12</v>
      </c>
      <c r="M29" s="10">
        <v>133</v>
      </c>
      <c r="N29" s="3"/>
      <c r="O29" s="1">
        <v>137.5</v>
      </c>
      <c r="P29" s="35" t="s">
        <v>12</v>
      </c>
      <c r="Q29" s="10">
        <v>394.1</v>
      </c>
      <c r="R29" s="3"/>
      <c r="S29" s="1">
        <v>401.4</v>
      </c>
      <c r="T29" s="35" t="s">
        <v>12</v>
      </c>
      <c r="U29" s="10">
        <v>45.4</v>
      </c>
      <c r="V29" s="3"/>
      <c r="W29" s="1">
        <v>46.1</v>
      </c>
      <c r="X29" s="37" t="s">
        <v>12</v>
      </c>
    </row>
    <row r="30" spans="2:24">
      <c r="B30" s="41"/>
      <c r="C30" s="43"/>
      <c r="D30" s="37"/>
      <c r="E30" s="14"/>
      <c r="F30" s="1">
        <v>412</v>
      </c>
      <c r="G30" s="3"/>
      <c r="H30" s="35"/>
      <c r="I30" s="12"/>
      <c r="J30" s="1">
        <v>186.2</v>
      </c>
      <c r="K30" s="3"/>
      <c r="L30" s="35"/>
      <c r="M30" s="12"/>
      <c r="N30" s="1">
        <v>157.19999999999999</v>
      </c>
      <c r="O30" s="3"/>
      <c r="P30" s="35"/>
      <c r="Q30" s="12"/>
      <c r="R30" s="1">
        <v>411.5</v>
      </c>
      <c r="S30" s="3"/>
      <c r="T30" s="35"/>
      <c r="U30" s="12"/>
      <c r="V30" s="1">
        <v>44.8</v>
      </c>
      <c r="W30" s="3"/>
      <c r="X30" s="37"/>
    </row>
    <row r="31" spans="2:24" ht="15.75" thickBot="1">
      <c r="B31" s="44"/>
      <c r="C31" s="45"/>
      <c r="D31" s="39"/>
      <c r="E31" s="16">
        <v>433.6</v>
      </c>
      <c r="F31" s="7"/>
      <c r="G31" s="5">
        <v>432.9</v>
      </c>
      <c r="H31" s="38"/>
      <c r="I31" s="11">
        <v>144.6</v>
      </c>
      <c r="J31" s="7"/>
      <c r="K31" s="5">
        <v>143.9</v>
      </c>
      <c r="L31" s="38"/>
      <c r="M31" s="11">
        <v>140.30000000000001</v>
      </c>
      <c r="N31" s="7"/>
      <c r="O31" s="5">
        <v>147</v>
      </c>
      <c r="P31" s="38"/>
      <c r="Q31" s="11">
        <v>440.2</v>
      </c>
      <c r="R31" s="7"/>
      <c r="S31" s="5">
        <v>451.3</v>
      </c>
      <c r="T31" s="38"/>
      <c r="U31" s="11">
        <v>41.8</v>
      </c>
      <c r="V31" s="7"/>
      <c r="W31" s="5">
        <v>45.6</v>
      </c>
      <c r="X31" s="39"/>
    </row>
    <row r="34" spans="2:10">
      <c r="B34" s="49" t="s">
        <v>36</v>
      </c>
      <c r="C34" s="49"/>
      <c r="D34" s="49"/>
      <c r="E34" s="49"/>
      <c r="F34" s="49"/>
      <c r="G34" s="49"/>
      <c r="H34" s="49"/>
      <c r="I34" s="49"/>
      <c r="J34" s="49"/>
    </row>
    <row r="35" spans="2:10">
      <c r="B35" s="49"/>
      <c r="C35" s="49"/>
      <c r="D35" s="49"/>
      <c r="E35" s="49"/>
      <c r="F35" s="49"/>
      <c r="G35" s="49"/>
      <c r="H35" s="49"/>
      <c r="I35" s="49"/>
      <c r="J35" s="49"/>
    </row>
    <row r="36" spans="2:10">
      <c r="B36" s="49"/>
      <c r="C36" s="49"/>
      <c r="D36" s="49"/>
      <c r="E36" s="49"/>
      <c r="F36" s="49"/>
      <c r="G36" s="49"/>
      <c r="H36" s="49"/>
      <c r="I36" s="49"/>
      <c r="J36" s="49"/>
    </row>
    <row r="37" spans="2:10">
      <c r="B37" s="49"/>
      <c r="C37" s="49"/>
      <c r="D37" s="49"/>
      <c r="E37" s="49"/>
      <c r="F37" s="49"/>
      <c r="G37" s="49"/>
      <c r="H37" s="49"/>
      <c r="I37" s="49"/>
      <c r="J37" s="49"/>
    </row>
    <row r="38" spans="2:10">
      <c r="B38" s="49"/>
      <c r="C38" s="49"/>
      <c r="D38" s="49"/>
      <c r="E38" s="49"/>
      <c r="F38" s="49"/>
      <c r="G38" s="49"/>
      <c r="H38" s="49"/>
      <c r="I38" s="49"/>
      <c r="J38" s="49"/>
    </row>
  </sheetData>
  <mergeCells count="89">
    <mergeCell ref="B34:J38"/>
    <mergeCell ref="B2:K2"/>
    <mergeCell ref="T26:T28"/>
    <mergeCell ref="X26:X28"/>
    <mergeCell ref="B29:B31"/>
    <mergeCell ref="C29:C31"/>
    <mergeCell ref="D29:D31"/>
    <mergeCell ref="H29:H31"/>
    <mergeCell ref="L29:L31"/>
    <mergeCell ref="P29:P31"/>
    <mergeCell ref="T29:T31"/>
    <mergeCell ref="X29:X31"/>
    <mergeCell ref="B26:B28"/>
    <mergeCell ref="C26:C28"/>
    <mergeCell ref="D26:D28"/>
    <mergeCell ref="H26:H28"/>
    <mergeCell ref="L26:L28"/>
    <mergeCell ref="P26:P28"/>
    <mergeCell ref="T20:T22"/>
    <mergeCell ref="X20:X22"/>
    <mergeCell ref="B23:B25"/>
    <mergeCell ref="C23:C25"/>
    <mergeCell ref="D23:D25"/>
    <mergeCell ref="H23:H25"/>
    <mergeCell ref="L23:L25"/>
    <mergeCell ref="P23:P25"/>
    <mergeCell ref="T23:T25"/>
    <mergeCell ref="X23:X25"/>
    <mergeCell ref="B20:B22"/>
    <mergeCell ref="C20:C22"/>
    <mergeCell ref="D20:D22"/>
    <mergeCell ref="H20:H22"/>
    <mergeCell ref="P20:P22"/>
    <mergeCell ref="T14:T16"/>
    <mergeCell ref="X14:X16"/>
    <mergeCell ref="B17:B19"/>
    <mergeCell ref="C17:C19"/>
    <mergeCell ref="D17:D19"/>
    <mergeCell ref="H17:H19"/>
    <mergeCell ref="L17:L19"/>
    <mergeCell ref="P17:P19"/>
    <mergeCell ref="T17:T19"/>
    <mergeCell ref="X17:X19"/>
    <mergeCell ref="B14:B16"/>
    <mergeCell ref="C14:C16"/>
    <mergeCell ref="D14:D16"/>
    <mergeCell ref="H14:H16"/>
    <mergeCell ref="B8:B10"/>
    <mergeCell ref="C8:C10"/>
    <mergeCell ref="D8:D10"/>
    <mergeCell ref="H8:H10"/>
    <mergeCell ref="L20:L22"/>
    <mergeCell ref="B11:B13"/>
    <mergeCell ref="C11:C13"/>
    <mergeCell ref="D11:D13"/>
    <mergeCell ref="H11:H13"/>
    <mergeCell ref="L11:L13"/>
    <mergeCell ref="M6:P6"/>
    <mergeCell ref="Q6:T6"/>
    <mergeCell ref="U6:X6"/>
    <mergeCell ref="L14:L16"/>
    <mergeCell ref="P14:P16"/>
    <mergeCell ref="T8:T10"/>
    <mergeCell ref="X8:X10"/>
    <mergeCell ref="P11:P13"/>
    <mergeCell ref="T11:T13"/>
    <mergeCell ref="X11:X13"/>
    <mergeCell ref="M7:O7"/>
    <mergeCell ref="Q7:S7"/>
    <mergeCell ref="U7:W7"/>
    <mergeCell ref="L8:L10"/>
    <mergeCell ref="P8:P10"/>
    <mergeCell ref="E4:H4"/>
    <mergeCell ref="I4:L4"/>
    <mergeCell ref="M4:P4"/>
    <mergeCell ref="Q4:T4"/>
    <mergeCell ref="U4:X4"/>
    <mergeCell ref="B6:B7"/>
    <mergeCell ref="C6:C7"/>
    <mergeCell ref="D6:D7"/>
    <mergeCell ref="E6:H6"/>
    <mergeCell ref="I6:L6"/>
    <mergeCell ref="E7:G7"/>
    <mergeCell ref="I7:K7"/>
    <mergeCell ref="E5:H5"/>
    <mergeCell ref="I5:L5"/>
    <mergeCell ref="M5:P5"/>
    <mergeCell ref="Q5:T5"/>
    <mergeCell ref="U5:X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TV Luminance Measurements</vt:lpstr>
    </vt:vector>
  </TitlesOfParts>
  <Company>Navigant Consulting,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Rotolo</dc:creator>
  <cp:lastModifiedBy>Chris Yoder_2</cp:lastModifiedBy>
  <dcterms:created xsi:type="dcterms:W3CDTF">2011-09-13T15:11:39Z</dcterms:created>
  <dcterms:modified xsi:type="dcterms:W3CDTF">2012-03-26T19:38:45Z</dcterms:modified>
</cp:coreProperties>
</file>