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codeName="ThisWorkbook" autoCompressPictures="0" defaultThemeVersion="124226"/>
  <bookViews>
    <workbookView xWindow="1395" yWindow="2175" windowWidth="24390" windowHeight="14055" tabRatio="717" firstSheet="4" activeTab="4"/>
  </bookViews>
  <sheets>
    <sheet name="Cap Expend (Table 2a)" sheetId="1" state="hidden" r:id="rId1"/>
    <sheet name="Cap Expend (Table 2b)" sheetId="2" state="hidden" r:id="rId2"/>
    <sheet name="Cap Expend (mySummary) (Opt)" sheetId="15" state="hidden" r:id="rId3"/>
    <sheet name="Cap Expend (mySummary) (Opt2)" sheetId="17" state="hidden" r:id="rId4"/>
    <sheet name="Shipments" sheetId="45" r:id="rId5"/>
    <sheet name="Invest. vs. Ship." sheetId="7" r:id="rId6"/>
    <sheet name="Invest. vs. Tot. Invest." sheetId="13" r:id="rId7"/>
    <sheet name="Tot. Invest. vs. GDP" sheetId="9" r:id="rId8"/>
    <sheet name="Census" sheetId="11" r:id="rId9"/>
    <sheet name="RSMeans" sheetId="41" r:id="rId10"/>
    <sheet name="Investments in Structure (1959)" sheetId="40" state="hidden" r:id="rId11"/>
    <sheet name="Investment in Structure (1993)" sheetId="42" r:id="rId12"/>
    <sheet name="Investment in Equipment (1959)" sheetId="39" state="hidden" r:id="rId13"/>
    <sheet name="Investment in Equipment (1993)" sheetId="44" r:id="rId14"/>
    <sheet name="Current Dollar and Real GDP" sheetId="24" r:id="rId15"/>
    <sheet name="Investments in Structure" sheetId="25" state="hidden" r:id="rId16"/>
    <sheet name="Sheet5" sheetId="33" state="hidden" r:id="rId17"/>
    <sheet name="Sheet1" sheetId="46" state="hidden" r:id="rId18"/>
    <sheet name="Sheet2" sheetId="47" state="hidden" r:id="rId19"/>
  </sheets>
  <definedNames>
    <definedName name="_xlnm._FilterDatabase" localSheetId="5" hidden="1">'Invest. vs. Ship.'!$Y$115:$Z$132</definedName>
    <definedName name="solver_adj" localSheetId="2" hidden="1">'Cap Expend (mySummary) (Opt)'!$N$4,'Cap Expend (mySummary) (Opt)'!$N$6,'Cap Expend (mySummary) (Opt)'!$N$8:$N$9,'Cap Expend (mySummary) (Opt)'!$N$11:$N$12,'Cap Expend (mySummary) (Opt)'!$N$14:$N$15,'Cap Expend (mySummary) (Opt)'!$N$17:$N$29</definedName>
    <definedName name="solver_adj" localSheetId="3" hidden="1">'Cap Expend (mySummary) (Opt2)'!$N$4,'Cap Expend (mySummary) (Opt2)'!$N$6,'Cap Expend (mySummary) (Opt2)'!$N$8:$N$9,'Cap Expend (mySummary) (Opt2)'!$N$11:$N$12,'Cap Expend (mySummary) (Opt2)'!$N$14:$N$15,'Cap Expend (mySummary) (Opt2)'!$N$17:$N$29</definedName>
    <definedName name="solver_adj" localSheetId="4" hidden="1">Shipments!$N$30:$X$30</definedName>
    <definedName name="solver_cvg" localSheetId="2" hidden="1">0.0001</definedName>
    <definedName name="solver_cvg" localSheetId="3" hidden="1">0.0001</definedName>
    <definedName name="solver_cvg" localSheetId="4" hidden="1">0.0001</definedName>
    <definedName name="solver_drv" localSheetId="2" hidden="1">1</definedName>
    <definedName name="solver_drv" localSheetId="3" hidden="1">1</definedName>
    <definedName name="solver_drv" localSheetId="4" hidden="1">1</definedName>
    <definedName name="solver_est" localSheetId="2" hidden="1">1</definedName>
    <definedName name="solver_est" localSheetId="3" hidden="1">1</definedName>
    <definedName name="solver_est" localSheetId="4" hidden="1">1</definedName>
    <definedName name="solver_itr" localSheetId="2" hidden="1">100</definedName>
    <definedName name="solver_itr" localSheetId="3" hidden="1">100</definedName>
    <definedName name="solver_itr" localSheetId="4" hidden="1">100</definedName>
    <definedName name="solver_lhs1" localSheetId="2" hidden="1">'Cap Expend (mySummary) (Opt)'!$N$4</definedName>
    <definedName name="solver_lhs1" localSheetId="3" hidden="1">'Cap Expend (mySummary) (Opt2)'!$N$4</definedName>
    <definedName name="solver_lhs1" localSheetId="4" hidden="1">Shipments!$N$31:$X$31</definedName>
    <definedName name="solver_lhs10" localSheetId="2" hidden="1">'Cap Expend (mySummary) (Opt)'!$N$11:$N$12</definedName>
    <definedName name="solver_lhs10" localSheetId="3" hidden="1">'Cap Expend (mySummary) (Opt2)'!$N$11:$N$12</definedName>
    <definedName name="solver_lhs11" localSheetId="2" hidden="1">'Cap Expend (mySummary) (Opt)'!$N$14:$N$15</definedName>
    <definedName name="solver_lhs11" localSheetId="3" hidden="1">'Cap Expend (mySummary) (Opt2)'!$N$14:$N$15</definedName>
    <definedName name="solver_lhs12" localSheetId="2" hidden="1">'Cap Expend (mySummary) (Opt)'!$N$17:$N$29</definedName>
    <definedName name="solver_lhs12" localSheetId="3" hidden="1">'Cap Expend (mySummary) (Opt2)'!$N$6</definedName>
    <definedName name="solver_lhs13" localSheetId="3" hidden="1">'Cap Expend (mySummary) (Opt2)'!$N$31</definedName>
    <definedName name="solver_lhs2" localSheetId="2" hidden="1">'Cap Expend (mySummary) (Opt)'!$N$6</definedName>
    <definedName name="solver_lhs2" localSheetId="3" hidden="1">'Cap Expend (mySummary) (Opt2)'!$N$17:$N$29</definedName>
    <definedName name="solver_lhs2" localSheetId="4" hidden="1">Shipments!$N$30:$X$30</definedName>
    <definedName name="solver_lhs3" localSheetId="2" hidden="1">'Cap Expend (mySummary) (Opt)'!$N$8:$N$9</definedName>
    <definedName name="solver_lhs3" localSheetId="3" hidden="1">'Cap Expend (mySummary) (Opt2)'!$N$8:$N$9</definedName>
    <definedName name="solver_lhs4" localSheetId="2" hidden="1">'Cap Expend (mySummary) (Opt)'!$N$11:$N$12</definedName>
    <definedName name="solver_lhs4" localSheetId="3" hidden="1">'Cap Expend (mySummary) (Opt2)'!$N$11:$N$12</definedName>
    <definedName name="solver_lhs5" localSheetId="2" hidden="1">'Cap Expend (mySummary) (Opt)'!$N$14:$N$15</definedName>
    <definedName name="solver_lhs5" localSheetId="3" hidden="1">'Cap Expend (mySummary) (Opt2)'!$N$14:$N$15</definedName>
    <definedName name="solver_lhs6" localSheetId="2" hidden="1">'Cap Expend (mySummary) (Opt)'!$N$17:$N$29</definedName>
    <definedName name="solver_lhs6" localSheetId="3" hidden="1">'Cap Expend (mySummary) (Opt2)'!$N$17:$N$29</definedName>
    <definedName name="solver_lhs7" localSheetId="2" hidden="1">'Cap Expend (mySummary) (Opt)'!$N$4</definedName>
    <definedName name="solver_lhs7" localSheetId="3" hidden="1">'Cap Expend (mySummary) (Opt2)'!$N$4</definedName>
    <definedName name="solver_lhs8" localSheetId="2" hidden="1">'Cap Expend (mySummary) (Opt)'!$N$6</definedName>
    <definedName name="solver_lhs8" localSheetId="3" hidden="1">'Cap Expend (mySummary) (Opt2)'!$N$6</definedName>
    <definedName name="solver_lhs9" localSheetId="2" hidden="1">'Cap Expend (mySummary) (Opt)'!$N$8:$N$9</definedName>
    <definedName name="solver_lhs9" localSheetId="3" hidden="1">'Cap Expend (mySummary) (Opt2)'!$N$8:$N$9</definedName>
    <definedName name="solver_lin" localSheetId="2" hidden="1">2</definedName>
    <definedName name="solver_lin" localSheetId="3" hidden="1">2</definedName>
    <definedName name="solver_lin" localSheetId="4" hidden="1">1</definedName>
    <definedName name="solver_neg" localSheetId="2" hidden="1">2</definedName>
    <definedName name="solver_neg" localSheetId="3" hidden="1">2</definedName>
    <definedName name="solver_neg" localSheetId="4" hidden="1">2</definedName>
    <definedName name="solver_num" localSheetId="2" hidden="1">12</definedName>
    <definedName name="solver_num" localSheetId="3" hidden="1">13</definedName>
    <definedName name="solver_num" localSheetId="4" hidden="1">1</definedName>
    <definedName name="solver_nwt" localSheetId="2" hidden="1">1</definedName>
    <definedName name="solver_nwt" localSheetId="3" hidden="1">1</definedName>
    <definedName name="solver_nwt" localSheetId="4" hidden="1">1</definedName>
    <definedName name="solver_opt" localSheetId="2" hidden="1">'Cap Expend (mySummary) (Opt)'!$C$45</definedName>
    <definedName name="solver_opt" localSheetId="3" hidden="1">'Cap Expend (mySummary) (Opt2)'!$M$45</definedName>
    <definedName name="solver_opt" localSheetId="4" hidden="1">Shipments!$Y$30</definedName>
    <definedName name="solver_pre" localSheetId="2" hidden="1">0.000001</definedName>
    <definedName name="solver_pre" localSheetId="3" hidden="1">0.000001</definedName>
    <definedName name="solver_pre" localSheetId="4" hidden="1">0.000001</definedName>
    <definedName name="solver_rel1" localSheetId="2" hidden="1">1</definedName>
    <definedName name="solver_rel1" localSheetId="3" hidden="1">1</definedName>
    <definedName name="solver_rel1" localSheetId="4" hidden="1">2</definedName>
    <definedName name="solver_rel10" localSheetId="2" hidden="1">3</definedName>
    <definedName name="solver_rel10" localSheetId="3" hidden="1">3</definedName>
    <definedName name="solver_rel11" localSheetId="2" hidden="1">3</definedName>
    <definedName name="solver_rel11" localSheetId="3" hidden="1">3</definedName>
    <definedName name="solver_rel12" localSheetId="2" hidden="1">3</definedName>
    <definedName name="solver_rel12" localSheetId="3" hidden="1">1</definedName>
    <definedName name="solver_rel13" localSheetId="3" hidden="1">3</definedName>
    <definedName name="solver_rel2" localSheetId="2" hidden="1">1</definedName>
    <definedName name="solver_rel2" localSheetId="3" hidden="1">3</definedName>
    <definedName name="solver_rel2" localSheetId="4" hidden="1">2</definedName>
    <definedName name="solver_rel3" localSheetId="2" hidden="1">1</definedName>
    <definedName name="solver_rel3" localSheetId="3" hidden="1">1</definedName>
    <definedName name="solver_rel4" localSheetId="2" hidden="1">1</definedName>
    <definedName name="solver_rel4" localSheetId="3" hidden="1">1</definedName>
    <definedName name="solver_rel5" localSheetId="2" hidden="1">1</definedName>
    <definedName name="solver_rel5" localSheetId="3" hidden="1">1</definedName>
    <definedName name="solver_rel6" localSheetId="2" hidden="1">1</definedName>
    <definedName name="solver_rel6" localSheetId="3" hidden="1">1</definedName>
    <definedName name="solver_rel7" localSheetId="2" hidden="1">3</definedName>
    <definedName name="solver_rel7" localSheetId="3" hidden="1">3</definedName>
    <definedName name="solver_rel8" localSheetId="2" hidden="1">3</definedName>
    <definedName name="solver_rel8" localSheetId="3" hidden="1">3</definedName>
    <definedName name="solver_rel9" localSheetId="2" hidden="1">3</definedName>
    <definedName name="solver_rel9" localSheetId="3" hidden="1">3</definedName>
    <definedName name="solver_rhs1" localSheetId="2" hidden="1">1</definedName>
    <definedName name="solver_rhs1" localSheetId="3" hidden="1">1</definedName>
    <definedName name="solver_rhs1" localSheetId="4" hidden="1">0</definedName>
    <definedName name="solver_rhs10" localSheetId="2" hidden="1">0</definedName>
    <definedName name="solver_rhs10" localSheetId="3" hidden="1">0</definedName>
    <definedName name="solver_rhs11" localSheetId="2" hidden="1">0</definedName>
    <definedName name="solver_rhs11" localSheetId="3" hidden="1">0</definedName>
    <definedName name="solver_rhs12" localSheetId="2" hidden="1">0</definedName>
    <definedName name="solver_rhs12" localSheetId="3" hidden="1">1</definedName>
    <definedName name="solver_rhs13" localSheetId="3" hidden="1">0.001</definedName>
    <definedName name="solver_rhs2" localSheetId="2" hidden="1">1</definedName>
    <definedName name="solver_rhs2" localSheetId="3" hidden="1">0</definedName>
    <definedName name="solver_rhs2" localSheetId="4" hidden="1">Shipments!$N$29:$X$29</definedName>
    <definedName name="solver_rhs3" localSheetId="2" hidden="1">1</definedName>
    <definedName name="solver_rhs3" localSheetId="3" hidden="1">1</definedName>
    <definedName name="solver_rhs4" localSheetId="2" hidden="1">1</definedName>
    <definedName name="solver_rhs4" localSheetId="3" hidden="1">1</definedName>
    <definedName name="solver_rhs5" localSheetId="2" hidden="1">1</definedName>
    <definedName name="solver_rhs5" localSheetId="3" hidden="1">1</definedName>
    <definedName name="solver_rhs6" localSheetId="2" hidden="1">1</definedName>
    <definedName name="solver_rhs6" localSheetId="3" hidden="1">1</definedName>
    <definedName name="solver_rhs7" localSheetId="2" hidden="1">0</definedName>
    <definedName name="solver_rhs7" localSheetId="3" hidden="1">0</definedName>
    <definedName name="solver_rhs8" localSheetId="2" hidden="1">0</definedName>
    <definedName name="solver_rhs8" localSheetId="3" hidden="1">0</definedName>
    <definedName name="solver_rhs9" localSheetId="2" hidden="1">0</definedName>
    <definedName name="solver_rhs9" localSheetId="3" hidden="1">0</definedName>
    <definedName name="solver_scl" localSheetId="2" hidden="1">2</definedName>
    <definedName name="solver_scl" localSheetId="3" hidden="1">2</definedName>
    <definedName name="solver_scl" localSheetId="4" hidden="1">2</definedName>
    <definedName name="solver_sho" localSheetId="2" hidden="1">2</definedName>
    <definedName name="solver_sho" localSheetId="3" hidden="1">2</definedName>
    <definedName name="solver_sho" localSheetId="4" hidden="1">2</definedName>
    <definedName name="solver_tim" localSheetId="2" hidden="1">100</definedName>
    <definedName name="solver_tim" localSheetId="3" hidden="1">100</definedName>
    <definedName name="solver_tim" localSheetId="4" hidden="1">100</definedName>
    <definedName name="solver_tol" localSheetId="2" hidden="1">0.05</definedName>
    <definedName name="solver_tol" localSheetId="3" hidden="1">0.05</definedName>
    <definedName name="solver_tol" localSheetId="4" hidden="1">0.05</definedName>
    <definedName name="solver_typ" localSheetId="2" hidden="1">1</definedName>
    <definedName name="solver_typ" localSheetId="3" hidden="1">2</definedName>
    <definedName name="solver_typ" localSheetId="4" hidden="1">2</definedName>
    <definedName name="solver_val" localSheetId="2" hidden="1">0</definedName>
    <definedName name="solver_val" localSheetId="3" hidden="1">0</definedName>
    <definedName name="solver_val" localSheetId="4" hidden="1">0</definedName>
  </definedNames>
  <calcPr calcId="125725"/>
  <extLst>
    <ext xmlns:mx="http://schemas.microsoft.com/office/mac/excel/2008/main" uri="{7523E5D3-25F3-A5E0-1632-64F254C22452}">
      <mx:ArchID Flags="2"/>
    </ext>
  </extLst>
</workbook>
</file>

<file path=xl/calcChain.xml><?xml version="1.0" encoding="utf-8"?>
<calcChain xmlns="http://schemas.openxmlformats.org/spreadsheetml/2006/main">
  <c r="AF32" i="9"/>
  <c r="N61" i="7"/>
  <c r="C91" i="24"/>
  <c r="W4" i="45"/>
  <c r="W7" l="1"/>
  <c r="N63" i="7"/>
  <c r="N62"/>
  <c r="D36" i="9" l="1"/>
  <c r="AH18"/>
  <c r="AH32"/>
  <c r="AH33"/>
  <c r="B16" i="7" l="1"/>
  <c r="B15"/>
  <c r="B14"/>
  <c r="B13"/>
  <c r="C14" l="1"/>
  <c r="C17"/>
  <c r="C13"/>
  <c r="C16"/>
  <c r="C15"/>
  <c r="B25"/>
  <c r="C25" s="1"/>
  <c r="B24"/>
  <c r="C24" s="1"/>
  <c r="B23"/>
  <c r="C23" s="1"/>
  <c r="B22"/>
  <c r="C22" s="1"/>
  <c r="B21"/>
  <c r="C21" s="1"/>
  <c r="B20"/>
  <c r="C20" s="1"/>
  <c r="B19"/>
  <c r="C19" s="1"/>
  <c r="B18"/>
  <c r="C18" s="1"/>
  <c r="B17"/>
  <c r="N82" l="1"/>
  <c r="N81"/>
  <c r="N64"/>
  <c r="C71"/>
  <c r="C70"/>
  <c r="C69"/>
  <c r="C65"/>
  <c r="C62"/>
  <c r="C66"/>
  <c r="C64"/>
  <c r="C63"/>
  <c r="C61"/>
  <c r="D54" i="42" l="1"/>
  <c r="C54"/>
  <c r="I43" i="11" l="1"/>
  <c r="D69" i="7" s="1"/>
  <c r="E69" s="1"/>
  <c r="V80" l="1"/>
  <c r="W80"/>
  <c r="X80"/>
  <c r="Y80"/>
  <c r="Z80"/>
  <c r="AA80"/>
  <c r="AB80"/>
  <c r="AC80"/>
  <c r="AD80"/>
  <c r="AE80"/>
  <c r="AF80"/>
  <c r="AG80"/>
  <c r="AH80"/>
  <c r="AI80"/>
  <c r="AJ80"/>
  <c r="AK80"/>
  <c r="AL80"/>
  <c r="AM80"/>
  <c r="U80"/>
  <c r="V79"/>
  <c r="W79"/>
  <c r="X79"/>
  <c r="Y79"/>
  <c r="Z79"/>
  <c r="AA79"/>
  <c r="AB79"/>
  <c r="AC79"/>
  <c r="AD79"/>
  <c r="AE79"/>
  <c r="AF79"/>
  <c r="AG79"/>
  <c r="AH79"/>
  <c r="AI79"/>
  <c r="AJ79"/>
  <c r="AK79"/>
  <c r="AL79"/>
  <c r="AM79"/>
  <c r="U79"/>
  <c r="V62"/>
  <c r="V70" s="1"/>
  <c r="W62"/>
  <c r="W70" s="1"/>
  <c r="X62"/>
  <c r="X70" s="1"/>
  <c r="Y62"/>
  <c r="Y70" s="1"/>
  <c r="Z62"/>
  <c r="Z70" s="1"/>
  <c r="AA62"/>
  <c r="AA70" s="1"/>
  <c r="AB62"/>
  <c r="AB70" s="1"/>
  <c r="AC62"/>
  <c r="AC70" s="1"/>
  <c r="AD62"/>
  <c r="AD70" s="1"/>
  <c r="AE62"/>
  <c r="AE70" s="1"/>
  <c r="AF62"/>
  <c r="AF70" s="1"/>
  <c r="AG62"/>
  <c r="AG70" s="1"/>
  <c r="AH62"/>
  <c r="AH70" s="1"/>
  <c r="AI62"/>
  <c r="AI70" s="1"/>
  <c r="AJ62"/>
  <c r="AJ70" s="1"/>
  <c r="AK62"/>
  <c r="AK70" s="1"/>
  <c r="AL62"/>
  <c r="AL70" s="1"/>
  <c r="AM62"/>
  <c r="AM70" s="1"/>
  <c r="U62"/>
  <c r="U70" s="1"/>
  <c r="D54" i="44"/>
  <c r="E54"/>
  <c r="F54"/>
  <c r="G54"/>
  <c r="H54"/>
  <c r="I54"/>
  <c r="J54"/>
  <c r="K54"/>
  <c r="L54"/>
  <c r="M54"/>
  <c r="N54"/>
  <c r="O54"/>
  <c r="P54"/>
  <c r="Q54"/>
  <c r="R54"/>
  <c r="S54"/>
  <c r="T54"/>
  <c r="U54"/>
  <c r="C54"/>
  <c r="W63" i="7"/>
  <c r="W71" s="1"/>
  <c r="AM63"/>
  <c r="AM71" s="1"/>
  <c r="V63"/>
  <c r="V71" s="1"/>
  <c r="E54" i="42"/>
  <c r="F54"/>
  <c r="X63" i="7" s="1"/>
  <c r="X71" s="1"/>
  <c r="G54" i="42"/>
  <c r="Y63" i="7" s="1"/>
  <c r="Y71" s="1"/>
  <c r="H54" i="42"/>
  <c r="Z63" i="7" s="1"/>
  <c r="Z71" s="1"/>
  <c r="Z72" s="1"/>
  <c r="G6" i="13" s="1"/>
  <c r="I54" i="42"/>
  <c r="AA63" i="7" s="1"/>
  <c r="AA71" s="1"/>
  <c r="J54" i="42"/>
  <c r="AB63" i="7" s="1"/>
  <c r="AB71" s="1"/>
  <c r="K54" i="42"/>
  <c r="AC63" i="7" s="1"/>
  <c r="AC71" s="1"/>
  <c r="L54" i="42"/>
  <c r="AD63" i="7" s="1"/>
  <c r="AD71" s="1"/>
  <c r="M54" i="42"/>
  <c r="AE63" i="7" s="1"/>
  <c r="AE71" s="1"/>
  <c r="N54" i="42"/>
  <c r="AF63" i="7" s="1"/>
  <c r="AF71" s="1"/>
  <c r="O54" i="42"/>
  <c r="AG63" i="7" s="1"/>
  <c r="AG71" s="1"/>
  <c r="P54" i="42"/>
  <c r="AH63" i="7" s="1"/>
  <c r="AH71" s="1"/>
  <c r="Q54" i="42"/>
  <c r="AI63" i="7" s="1"/>
  <c r="AI71" s="1"/>
  <c r="R54" i="42"/>
  <c r="AJ63" i="7" s="1"/>
  <c r="AJ71" s="1"/>
  <c r="S54" i="42"/>
  <c r="AK63" i="7" s="1"/>
  <c r="AK71" s="1"/>
  <c r="T54" i="42"/>
  <c r="AL63" i="7" s="1"/>
  <c r="AL71" s="1"/>
  <c r="U54" i="42"/>
  <c r="U63" i="7"/>
  <c r="U71" s="1"/>
  <c r="C55" i="40"/>
  <c r="G23" i="41"/>
  <c r="AF30" i="9"/>
  <c r="AF28"/>
  <c r="D55" i="39"/>
  <c r="D55" i="40"/>
  <c r="AS55" i="39"/>
  <c r="AS55" i="40"/>
  <c r="E55" i="39"/>
  <c r="E55" i="40"/>
  <c r="F55" i="39"/>
  <c r="F55" i="40"/>
  <c r="G55" i="39"/>
  <c r="G55" i="40"/>
  <c r="H55" i="39"/>
  <c r="H55" i="40"/>
  <c r="I55" i="39"/>
  <c r="I55" i="40"/>
  <c r="J55" i="39"/>
  <c r="J55" i="40"/>
  <c r="K55" i="39"/>
  <c r="K55" i="40"/>
  <c r="L55" i="39"/>
  <c r="L55" i="40"/>
  <c r="M55" i="39"/>
  <c r="M55" i="40"/>
  <c r="N55" i="39"/>
  <c r="N55" i="40"/>
  <c r="O55" i="39"/>
  <c r="O55" i="40"/>
  <c r="P55" i="39"/>
  <c r="P55" i="40"/>
  <c r="Q55" i="39"/>
  <c r="Q55" i="40"/>
  <c r="R55" i="39"/>
  <c r="R55" i="40"/>
  <c r="S55" i="39"/>
  <c r="S55" i="40"/>
  <c r="T55" i="39"/>
  <c r="T55" i="40"/>
  <c r="U55" i="39"/>
  <c r="U55" i="40"/>
  <c r="V55" i="39"/>
  <c r="V55" i="40"/>
  <c r="W55" i="39"/>
  <c r="W55" i="40"/>
  <c r="X55" i="39"/>
  <c r="X55" i="40"/>
  <c r="Y55" i="39"/>
  <c r="Y55" i="40"/>
  <c r="Z55" i="39"/>
  <c r="Z55" i="40"/>
  <c r="AA55" i="39"/>
  <c r="AA55" i="40"/>
  <c r="AB55" i="39"/>
  <c r="AB55" i="40"/>
  <c r="AC55" i="39"/>
  <c r="AC55" i="40"/>
  <c r="AD55" i="39"/>
  <c r="AD55" i="40"/>
  <c r="AE55" i="39"/>
  <c r="AE55" i="40"/>
  <c r="AF55" i="39"/>
  <c r="AF55" i="40"/>
  <c r="AG55" i="39"/>
  <c r="AG55" i="40"/>
  <c r="AH55" i="39"/>
  <c r="AH55" i="40"/>
  <c r="AI55" i="39"/>
  <c r="AI55" i="40"/>
  <c r="AJ55" i="39"/>
  <c r="AJ55" i="40"/>
  <c r="I18" i="11"/>
  <c r="D61" i="7" s="1"/>
  <c r="E61" s="1"/>
  <c r="C7" s="1"/>
  <c r="I23" i="11"/>
  <c r="D62" i="7" s="1"/>
  <c r="E62" s="1"/>
  <c r="C8" s="1"/>
  <c r="I28" i="11"/>
  <c r="D63" i="7" s="1"/>
  <c r="E63" s="1"/>
  <c r="C9" s="1"/>
  <c r="I33" i="11"/>
  <c r="D64" i="7" s="1"/>
  <c r="E64" s="1"/>
  <c r="C10" s="1"/>
  <c r="I38" i="11"/>
  <c r="D65" i="7" s="1"/>
  <c r="E65" s="1"/>
  <c r="C11" s="1"/>
  <c r="I37" i="11"/>
  <c r="D66" i="7" s="1"/>
  <c r="E66" s="1"/>
  <c r="C12" s="1"/>
  <c r="C55" i="39"/>
  <c r="I48" i="11"/>
  <c r="D70" i="7" s="1"/>
  <c r="E70" s="1"/>
  <c r="I47" i="11"/>
  <c r="D71" i="7" s="1"/>
  <c r="D5" i="9"/>
  <c r="U6"/>
  <c r="AE5"/>
  <c r="AF8"/>
  <c r="AF7"/>
  <c r="AG8"/>
  <c r="AG7"/>
  <c r="AH8"/>
  <c r="AH7"/>
  <c r="AI8"/>
  <c r="AI7"/>
  <c r="AJ8"/>
  <c r="AJ7"/>
  <c r="AK8"/>
  <c r="AK7"/>
  <c r="AL8"/>
  <c r="AL7"/>
  <c r="AM8"/>
  <c r="AM7"/>
  <c r="AN8"/>
  <c r="AN7"/>
  <c r="AO8"/>
  <c r="AO7"/>
  <c r="AP8"/>
  <c r="AP7"/>
  <c r="AQ8"/>
  <c r="AQ7"/>
  <c r="AR8"/>
  <c r="AR7"/>
  <c r="AS8"/>
  <c r="AS7"/>
  <c r="AT8"/>
  <c r="AT7"/>
  <c r="AK55" i="39"/>
  <c r="AK55" i="40"/>
  <c r="AL55" i="39"/>
  <c r="AL55" i="40"/>
  <c r="AM55" i="39"/>
  <c r="AM55" i="40"/>
  <c r="AN55" i="39"/>
  <c r="AN55" i="40"/>
  <c r="AO55" i="39"/>
  <c r="AO55" i="40"/>
  <c r="AP55" i="39"/>
  <c r="AP55" i="40"/>
  <c r="AQ55" i="39"/>
  <c r="AQ55" i="40"/>
  <c r="AR55" i="39"/>
  <c r="AR55" i="40"/>
  <c r="C58" i="25"/>
  <c r="C56" s="1"/>
  <c r="N65" i="7"/>
  <c r="N66"/>
  <c r="N67"/>
  <c r="N68"/>
  <c r="N69"/>
  <c r="N70"/>
  <c r="N71"/>
  <c r="N72"/>
  <c r="N73"/>
  <c r="N74"/>
  <c r="N75"/>
  <c r="N76"/>
  <c r="N77"/>
  <c r="N78"/>
  <c r="N79"/>
  <c r="N80"/>
  <c r="AT55" i="40"/>
  <c r="AU55"/>
  <c r="AV55"/>
  <c r="AW55"/>
  <c r="AX55"/>
  <c r="AY55"/>
  <c r="AZ55"/>
  <c r="BA55"/>
  <c r="BB55"/>
  <c r="AT55" i="39"/>
  <c r="AU55"/>
  <c r="AV55"/>
  <c r="AW55"/>
  <c r="AX55"/>
  <c r="AY55"/>
  <c r="AZ55"/>
  <c r="BA55"/>
  <c r="BB55"/>
  <c r="J16" i="9"/>
  <c r="R16"/>
  <c r="Z16"/>
  <c r="AB15"/>
  <c r="AF18"/>
  <c r="AF17"/>
  <c r="AG18"/>
  <c r="AG17"/>
  <c r="AH17"/>
  <c r="AI18"/>
  <c r="AI17"/>
  <c r="AJ18"/>
  <c r="AJ17"/>
  <c r="AK18"/>
  <c r="AK17"/>
  <c r="AL18"/>
  <c r="AL17"/>
  <c r="AM18"/>
  <c r="AM17"/>
  <c r="AN18"/>
  <c r="AN17"/>
  <c r="AO18"/>
  <c r="AO17"/>
  <c r="AP18"/>
  <c r="AP17"/>
  <c r="AQ18"/>
  <c r="AQ17"/>
  <c r="AR18"/>
  <c r="AR17"/>
  <c r="AS18"/>
  <c r="AS17"/>
  <c r="AT18"/>
  <c r="AT17"/>
  <c r="L11"/>
  <c r="T11"/>
  <c r="T10"/>
  <c r="AF13"/>
  <c r="AF12"/>
  <c r="AG13"/>
  <c r="AG12"/>
  <c r="AH13"/>
  <c r="AH12"/>
  <c r="AI13"/>
  <c r="AI12"/>
  <c r="AJ13"/>
  <c r="AJ12"/>
  <c r="AK13"/>
  <c r="AK12"/>
  <c r="AL13"/>
  <c r="AL12"/>
  <c r="AM13"/>
  <c r="AM12"/>
  <c r="AN13"/>
  <c r="AN12"/>
  <c r="AO13"/>
  <c r="AO12"/>
  <c r="AP13"/>
  <c r="AP12"/>
  <c r="AQ13"/>
  <c r="AQ12"/>
  <c r="AR13"/>
  <c r="AR12"/>
  <c r="AS13"/>
  <c r="AS12"/>
  <c r="AT13"/>
  <c r="AT12"/>
  <c r="D11"/>
  <c r="AG32"/>
  <c r="AG30" s="1"/>
  <c r="AG31" s="1"/>
  <c r="AG33"/>
  <c r="AH30"/>
  <c r="AH31" s="1"/>
  <c r="AI32"/>
  <c r="AI30" s="1"/>
  <c r="AI33"/>
  <c r="AJ32"/>
  <c r="AJ30" s="1"/>
  <c r="AJ33"/>
  <c r="AK32"/>
  <c r="AK30" s="1"/>
  <c r="AK33"/>
  <c r="AL32"/>
  <c r="AL30" s="1"/>
  <c r="AL33"/>
  <c r="AM32"/>
  <c r="AM30" s="1"/>
  <c r="AM33"/>
  <c r="AN32"/>
  <c r="AN30" s="1"/>
  <c r="AN31" s="1"/>
  <c r="AN33"/>
  <c r="AO32"/>
  <c r="AO30" s="1"/>
  <c r="AO33"/>
  <c r="AP32"/>
  <c r="AP30" s="1"/>
  <c r="AP31" s="1"/>
  <c r="AP33"/>
  <c r="AQ32"/>
  <c r="AQ30" s="1"/>
  <c r="AQ33"/>
  <c r="AR32"/>
  <c r="AR30" s="1"/>
  <c r="AR31" s="1"/>
  <c r="AR33"/>
  <c r="AS32"/>
  <c r="AS30" s="1"/>
  <c r="AS33"/>
  <c r="AT32"/>
  <c r="AT30" s="1"/>
  <c r="AT31" s="1"/>
  <c r="AT33"/>
  <c r="AF33"/>
  <c r="AF26"/>
  <c r="E33"/>
  <c r="F33"/>
  <c r="G33"/>
  <c r="H33"/>
  <c r="I33"/>
  <c r="J33"/>
  <c r="K33"/>
  <c r="L33"/>
  <c r="M33"/>
  <c r="N33"/>
  <c r="O33"/>
  <c r="P33"/>
  <c r="Q33"/>
  <c r="R33"/>
  <c r="S33"/>
  <c r="T33"/>
  <c r="U33"/>
  <c r="V33"/>
  <c r="W33"/>
  <c r="X33"/>
  <c r="Y33"/>
  <c r="Z33"/>
  <c r="AA33"/>
  <c r="AB33"/>
  <c r="AC33"/>
  <c r="AD33"/>
  <c r="AE33"/>
  <c r="D33"/>
  <c r="D29"/>
  <c r="E32"/>
  <c r="F32"/>
  <c r="G32"/>
  <c r="H32"/>
  <c r="I32"/>
  <c r="J32"/>
  <c r="K32"/>
  <c r="L32"/>
  <c r="M32"/>
  <c r="N32"/>
  <c r="O32"/>
  <c r="P32"/>
  <c r="Q32"/>
  <c r="R32"/>
  <c r="S32"/>
  <c r="T32"/>
  <c r="U32"/>
  <c r="V32"/>
  <c r="W32"/>
  <c r="X32"/>
  <c r="Y32"/>
  <c r="Z32"/>
  <c r="AA32"/>
  <c r="AB32"/>
  <c r="AC32"/>
  <c r="AD32"/>
  <c r="AE32"/>
  <c r="D32"/>
  <c r="D28"/>
  <c r="AG28"/>
  <c r="AG26" s="1"/>
  <c r="AG27" s="1"/>
  <c r="AG29"/>
  <c r="AH28"/>
  <c r="AH26" s="1"/>
  <c r="AH27" s="1"/>
  <c r="AH29"/>
  <c r="AI28"/>
  <c r="AI26" s="1"/>
  <c r="AI27" s="1"/>
  <c r="AI29"/>
  <c r="AJ28"/>
  <c r="AJ26"/>
  <c r="AJ27" s="1"/>
  <c r="AJ29"/>
  <c r="AK28"/>
  <c r="AK26" s="1"/>
  <c r="AK27" s="1"/>
  <c r="AK29"/>
  <c r="AL28"/>
  <c r="AL26" s="1"/>
  <c r="AL27" s="1"/>
  <c r="AL29"/>
  <c r="AM28"/>
  <c r="AM26" s="1"/>
  <c r="AM27" s="1"/>
  <c r="AM29"/>
  <c r="AN28"/>
  <c r="AN26"/>
  <c r="AN27" s="1"/>
  <c r="AN29"/>
  <c r="AO28"/>
  <c r="AO26" s="1"/>
  <c r="AO27" s="1"/>
  <c r="AO29"/>
  <c r="AP28"/>
  <c r="AP26"/>
  <c r="AP27" s="1"/>
  <c r="AP29"/>
  <c r="AQ28"/>
  <c r="AQ26" s="1"/>
  <c r="AQ29"/>
  <c r="AR28"/>
  <c r="AR26" s="1"/>
  <c r="AR27" s="1"/>
  <c r="AR29"/>
  <c r="AS28"/>
  <c r="AS26" s="1"/>
  <c r="AS29"/>
  <c r="AT28"/>
  <c r="AT26" s="1"/>
  <c r="AT27" s="1"/>
  <c r="AT29"/>
  <c r="AF29"/>
  <c r="AF24"/>
  <c r="AF22" s="1"/>
  <c r="AE29"/>
  <c r="Y29"/>
  <c r="Z29"/>
  <c r="AA29"/>
  <c r="AB29"/>
  <c r="AC29"/>
  <c r="AD29"/>
  <c r="AE28"/>
  <c r="AE24"/>
  <c r="J29"/>
  <c r="K29"/>
  <c r="L29"/>
  <c r="M29"/>
  <c r="N29"/>
  <c r="O29"/>
  <c r="P29"/>
  <c r="Q29"/>
  <c r="R29"/>
  <c r="S29"/>
  <c r="T29"/>
  <c r="U29"/>
  <c r="V29"/>
  <c r="W29"/>
  <c r="X29"/>
  <c r="H29"/>
  <c r="I29"/>
  <c r="E29"/>
  <c r="F29"/>
  <c r="G29"/>
  <c r="P28"/>
  <c r="Q28"/>
  <c r="R28"/>
  <c r="S28"/>
  <c r="T28"/>
  <c r="U28"/>
  <c r="V28"/>
  <c r="W28"/>
  <c r="X28"/>
  <c r="Y28"/>
  <c r="Z28"/>
  <c r="AA28"/>
  <c r="AB28"/>
  <c r="AC28"/>
  <c r="AD28"/>
  <c r="E28"/>
  <c r="F28"/>
  <c r="G28"/>
  <c r="H28"/>
  <c r="I28"/>
  <c r="J28"/>
  <c r="K28"/>
  <c r="L28"/>
  <c r="M28"/>
  <c r="N28"/>
  <c r="O28"/>
  <c r="D24"/>
  <c r="D25"/>
  <c r="AT24"/>
  <c r="AT22" s="1"/>
  <c r="J25"/>
  <c r="K25"/>
  <c r="L25"/>
  <c r="K48" s="1"/>
  <c r="M25"/>
  <c r="N25"/>
  <c r="O25"/>
  <c r="P25"/>
  <c r="Q25"/>
  <c r="R25"/>
  <c r="S25"/>
  <c r="T25"/>
  <c r="U25"/>
  <c r="V25"/>
  <c r="W25"/>
  <c r="X25"/>
  <c r="Y25"/>
  <c r="Z25"/>
  <c r="AA25"/>
  <c r="AB25"/>
  <c r="AC25"/>
  <c r="AD25"/>
  <c r="AE25"/>
  <c r="S24"/>
  <c r="R24"/>
  <c r="Q24"/>
  <c r="P24"/>
  <c r="M24"/>
  <c r="G24"/>
  <c r="F24"/>
  <c r="E24"/>
  <c r="AG24"/>
  <c r="AG22" s="1"/>
  <c r="AH24"/>
  <c r="AH22" s="1"/>
  <c r="AM24"/>
  <c r="AM22" s="1"/>
  <c r="AO24"/>
  <c r="AO22" s="1"/>
  <c r="AI24"/>
  <c r="AI22" s="1"/>
  <c r="AJ24"/>
  <c r="AJ22" s="1"/>
  <c r="AK24"/>
  <c r="AK22" s="1"/>
  <c r="AL24"/>
  <c r="AL22" s="1"/>
  <c r="AN24"/>
  <c r="AN22" s="1"/>
  <c r="AP24"/>
  <c r="AP22" s="1"/>
  <c r="AQ24"/>
  <c r="AQ22" s="1"/>
  <c r="AR24"/>
  <c r="AR22" s="1"/>
  <c r="AS24"/>
  <c r="AS22"/>
  <c r="E5"/>
  <c r="E25"/>
  <c r="F25"/>
  <c r="G25"/>
  <c r="H25"/>
  <c r="I25"/>
  <c r="C55" i="25"/>
  <c r="D58"/>
  <c r="D57" s="1"/>
  <c r="D55"/>
  <c r="E58"/>
  <c r="E57" s="1"/>
  <c r="E55"/>
  <c r="F58"/>
  <c r="F57" s="1"/>
  <c r="F55"/>
  <c r="G58"/>
  <c r="G56" s="1"/>
  <c r="G55"/>
  <c r="H58"/>
  <c r="H57" s="1"/>
  <c r="H55"/>
  <c r="I58"/>
  <c r="I57" s="1"/>
  <c r="I55"/>
  <c r="J58"/>
  <c r="J57" s="1"/>
  <c r="J55"/>
  <c r="K58"/>
  <c r="K56" s="1"/>
  <c r="K55"/>
  <c r="L58"/>
  <c r="L57" s="1"/>
  <c r="L55"/>
  <c r="M58"/>
  <c r="M57" s="1"/>
  <c r="M55"/>
  <c r="N58"/>
  <c r="N57" s="1"/>
  <c r="N55"/>
  <c r="O58"/>
  <c r="O56" s="1"/>
  <c r="O55"/>
  <c r="P58"/>
  <c r="P57" s="1"/>
  <c r="P55"/>
  <c r="Q58"/>
  <c r="Q57" s="1"/>
  <c r="Q55"/>
  <c r="R58"/>
  <c r="R57" s="1"/>
  <c r="R55"/>
  <c r="S58"/>
  <c r="S56" s="1"/>
  <c r="S55"/>
  <c r="T58"/>
  <c r="T57" s="1"/>
  <c r="T55"/>
  <c r="C61"/>
  <c r="C60"/>
  <c r="E60"/>
  <c r="F60"/>
  <c r="G60"/>
  <c r="H60"/>
  <c r="I60"/>
  <c r="J60"/>
  <c r="K60"/>
  <c r="L60"/>
  <c r="M60"/>
  <c r="N60"/>
  <c r="O60"/>
  <c r="P60"/>
  <c r="Q60"/>
  <c r="R60"/>
  <c r="S60"/>
  <c r="T60"/>
  <c r="D60"/>
  <c r="D61"/>
  <c r="E61"/>
  <c r="F61"/>
  <c r="G61"/>
  <c r="H61"/>
  <c r="I61"/>
  <c r="J61"/>
  <c r="K61"/>
  <c r="L61"/>
  <c r="M61"/>
  <c r="N61"/>
  <c r="O61"/>
  <c r="P61"/>
  <c r="Q61"/>
  <c r="R61"/>
  <c r="S61"/>
  <c r="T61"/>
  <c r="B58"/>
  <c r="K24" i="9"/>
  <c r="J24"/>
  <c r="I24"/>
  <c r="H24"/>
  <c r="H38" i="11"/>
  <c r="G38"/>
  <c r="H37"/>
  <c r="G37"/>
  <c r="I32"/>
  <c r="H32"/>
  <c r="G33"/>
  <c r="G32"/>
  <c r="H33"/>
  <c r="I27"/>
  <c r="H28"/>
  <c r="H27"/>
  <c r="G28"/>
  <c r="G27"/>
  <c r="I22"/>
  <c r="H23"/>
  <c r="H22"/>
  <c r="G23"/>
  <c r="G22"/>
  <c r="I17"/>
  <c r="H17"/>
  <c r="H42"/>
  <c r="H18"/>
  <c r="G18"/>
  <c r="G17"/>
  <c r="I42"/>
  <c r="H47"/>
  <c r="G47"/>
  <c r="G42"/>
  <c r="O24" i="9"/>
  <c r="N24"/>
  <c r="L24"/>
  <c r="T24"/>
  <c r="U24"/>
  <c r="V24"/>
  <c r="W24"/>
  <c r="X24"/>
  <c r="Y24"/>
  <c r="Z24"/>
  <c r="AA24"/>
  <c r="AB24"/>
  <c r="AC24"/>
  <c r="AD24"/>
  <c r="N31" i="17"/>
  <c r="C36"/>
  <c r="C35"/>
  <c r="L2"/>
  <c r="K2"/>
  <c r="J2"/>
  <c r="I2"/>
  <c r="H2"/>
  <c r="G2"/>
  <c r="F2"/>
  <c r="E2"/>
  <c r="D2"/>
  <c r="C2"/>
  <c r="B2"/>
  <c r="C36" i="15"/>
  <c r="C35"/>
  <c r="L2"/>
  <c r="K2"/>
  <c r="J2"/>
  <c r="I2"/>
  <c r="H2"/>
  <c r="G2"/>
  <c r="F2"/>
  <c r="E2"/>
  <c r="D2"/>
  <c r="C2"/>
  <c r="B2"/>
  <c r="H48" i="11"/>
  <c r="G48"/>
  <c r="H43"/>
  <c r="G43"/>
  <c r="C43" i="17" a="1"/>
  <c r="K43" s="1"/>
  <c r="C43" i="15" a="1"/>
  <c r="C43" s="1"/>
  <c r="D9" i="17"/>
  <c r="I9" i="15"/>
  <c r="B28"/>
  <c r="I29" i="17"/>
  <c r="E17"/>
  <c r="K18"/>
  <c r="D17" i="15"/>
  <c r="B14"/>
  <c r="G4" i="17"/>
  <c r="B26" i="15"/>
  <c r="D25" i="17"/>
  <c r="B9" i="15"/>
  <c r="B12"/>
  <c r="G19" i="17"/>
  <c r="I19" i="15"/>
  <c r="H23"/>
  <c r="G17" i="17"/>
  <c r="I24"/>
  <c r="L20"/>
  <c r="D22" i="15"/>
  <c r="J11" i="17"/>
  <c r="H15" i="15"/>
  <c r="E11"/>
  <c r="K26" i="17"/>
  <c r="D28" i="15"/>
  <c r="D12"/>
  <c r="K6" i="17"/>
  <c r="K17"/>
  <c r="C8" i="15"/>
  <c r="L22" i="17"/>
  <c r="I9"/>
  <c r="I20"/>
  <c r="J12"/>
  <c r="K20" i="15"/>
  <c r="L12" i="17"/>
  <c r="C22" i="15"/>
  <c r="F9" i="17"/>
  <c r="E19"/>
  <c r="E8" i="15"/>
  <c r="K12"/>
  <c r="D19"/>
  <c r="L18" i="17"/>
  <c r="J28"/>
  <c r="H26" i="15"/>
  <c r="I20"/>
  <c r="I11"/>
  <c r="B24" i="17"/>
  <c r="F25" i="15"/>
  <c r="G12"/>
  <c r="C29" i="17"/>
  <c r="C23"/>
  <c r="G19" i="15"/>
  <c r="L17"/>
  <c r="D28" i="17"/>
  <c r="L29" i="15"/>
  <c r="B9" i="17"/>
  <c r="H17" i="15"/>
  <c r="L4"/>
  <c r="J23"/>
  <c r="E27"/>
  <c r="L23" i="17"/>
  <c r="K18" i="15"/>
  <c r="G6" i="17"/>
  <c r="L26" i="15"/>
  <c r="K9"/>
  <c r="H28" i="17"/>
  <c r="J6" i="15"/>
  <c r="L21"/>
  <c r="F14"/>
  <c r="F27" i="17"/>
  <c r="L23" i="15"/>
  <c r="F18" i="17"/>
  <c r="D11"/>
  <c r="J29"/>
  <c r="I8" i="15"/>
  <c r="J11"/>
  <c r="C11"/>
  <c r="C6"/>
  <c r="F8"/>
  <c r="E23" i="17"/>
  <c r="B22" i="15"/>
  <c r="F15" i="17"/>
  <c r="F4"/>
  <c r="H8"/>
  <c r="H18" i="15"/>
  <c r="H4" i="17"/>
  <c r="J24"/>
  <c r="H23"/>
  <c r="D6"/>
  <c r="H26"/>
  <c r="L9" i="15"/>
  <c r="G27" i="17"/>
  <c r="C6"/>
  <c r="F15" i="15"/>
  <c r="B13" i="17"/>
  <c r="I24" i="15"/>
  <c r="H25" i="17"/>
  <c r="I22" i="15"/>
  <c r="J21"/>
  <c r="G12" i="17"/>
  <c r="E12" i="15"/>
  <c r="L28"/>
  <c r="B7" i="17"/>
  <c r="D29"/>
  <c r="F29"/>
  <c r="C12"/>
  <c r="G22"/>
  <c r="L19"/>
  <c r="B20"/>
  <c r="J17" i="15"/>
  <c r="I19" i="17"/>
  <c r="E28"/>
  <c r="L15"/>
  <c r="B8" i="15"/>
  <c r="L28" i="17"/>
  <c r="B27"/>
  <c r="D27" i="15"/>
  <c r="I22" i="17"/>
  <c r="C26"/>
  <c r="F12"/>
  <c r="K19"/>
  <c r="L4"/>
  <c r="C28" i="15"/>
  <c r="F28" i="17"/>
  <c r="E6"/>
  <c r="D29" i="15"/>
  <c r="G11" i="17"/>
  <c r="E4" i="15"/>
  <c r="F29"/>
  <c r="B11" i="17"/>
  <c r="I21" i="15"/>
  <c r="E4" i="17"/>
  <c r="D14"/>
  <c r="G26"/>
  <c r="I27" i="15"/>
  <c r="D21" i="17"/>
  <c r="E26" i="15"/>
  <c r="B8" i="17"/>
  <c r="B11" i="15"/>
  <c r="E22" i="17"/>
  <c r="E11"/>
  <c r="J20" i="15"/>
  <c r="C19" i="17"/>
  <c r="H14" i="15"/>
  <c r="K15" i="17"/>
  <c r="G25" i="15"/>
  <c r="L15"/>
  <c r="B5"/>
  <c r="K21"/>
  <c r="G4"/>
  <c r="I6" i="17"/>
  <c r="J8" i="15"/>
  <c r="E19"/>
  <c r="K29" i="17"/>
  <c r="I4" i="15"/>
  <c r="L22"/>
  <c r="I27" i="17"/>
  <c r="G21"/>
  <c r="B13" i="15"/>
  <c r="H29" i="17"/>
  <c r="D25" i="15"/>
  <c r="F26" i="17"/>
  <c r="K8" i="15"/>
  <c r="K15"/>
  <c r="L24" i="17"/>
  <c r="F6"/>
  <c r="E9" i="15"/>
  <c r="K25" i="17"/>
  <c r="F25"/>
  <c r="I15" i="15"/>
  <c r="F26"/>
  <c r="H12" i="17"/>
  <c r="G8"/>
  <c r="F28" i="15"/>
  <c r="F19"/>
  <c r="B19"/>
  <c r="H11" i="17"/>
  <c r="I12"/>
  <c r="H21" i="15"/>
  <c r="H28"/>
  <c r="E23"/>
  <c r="H22"/>
  <c r="I28"/>
  <c r="G23" i="17"/>
  <c r="J22"/>
  <c r="K21"/>
  <c r="L29"/>
  <c r="I26"/>
  <c r="F8"/>
  <c r="G8" i="15"/>
  <c r="K23" i="17"/>
  <c r="J27"/>
  <c r="F21" i="15"/>
  <c r="B7"/>
  <c r="E21"/>
  <c r="H18" i="17"/>
  <c r="G20" i="15"/>
  <c r="B18"/>
  <c r="F18"/>
  <c r="H24"/>
  <c r="D22" i="17"/>
  <c r="D20"/>
  <c r="J27" i="15"/>
  <c r="K9" i="17"/>
  <c r="G18" i="15"/>
  <c r="L20"/>
  <c r="B28" i="17"/>
  <c r="F21"/>
  <c r="H9"/>
  <c r="H29" i="15"/>
  <c r="D26" i="17"/>
  <c r="K27"/>
  <c r="C17" i="15"/>
  <c r="D11"/>
  <c r="G6"/>
  <c r="L19"/>
  <c r="G22"/>
  <c r="J17" i="17"/>
  <c r="F11" i="15"/>
  <c r="C17" i="17"/>
  <c r="E17" i="15"/>
  <c r="G11"/>
  <c r="F27"/>
  <c r="C25" i="17"/>
  <c r="J23"/>
  <c r="B29" i="15"/>
  <c r="L26" i="17"/>
  <c r="E26"/>
  <c r="B14"/>
  <c r="K6" i="15"/>
  <c r="F24" i="17"/>
  <c r="G15"/>
  <c r="K17" i="15"/>
  <c r="F6"/>
  <c r="B25"/>
  <c r="G14" i="17"/>
  <c r="K14"/>
  <c r="E14"/>
  <c r="K19" i="15"/>
  <c r="B22" i="17"/>
  <c r="C19" i="15"/>
  <c r="G14"/>
  <c r="B17"/>
  <c r="E18"/>
  <c r="H20" i="17"/>
  <c r="C14" i="15"/>
  <c r="G24"/>
  <c r="F23"/>
  <c r="F24"/>
  <c r="F17" i="17"/>
  <c r="D8"/>
  <c r="H25" i="15"/>
  <c r="K8" i="17"/>
  <c r="G26" i="15"/>
  <c r="E6"/>
  <c r="E25"/>
  <c r="D15" i="17"/>
  <c r="G17" i="15"/>
  <c r="B18" i="17"/>
  <c r="B24" i="15"/>
  <c r="D24" i="17"/>
  <c r="D20" i="15"/>
  <c r="I25"/>
  <c r="H4"/>
  <c r="F14" i="17"/>
  <c r="E15"/>
  <c r="B29"/>
  <c r="D24" i="15"/>
  <c r="J21" i="17"/>
  <c r="L6"/>
  <c r="H6"/>
  <c r="L25" i="15"/>
  <c r="K29"/>
  <c r="K23"/>
  <c r="I26"/>
  <c r="I11" i="17"/>
  <c r="L8"/>
  <c r="C27" i="15"/>
  <c r="E18" i="17"/>
  <c r="J28" i="15"/>
  <c r="E21" i="17"/>
  <c r="J19"/>
  <c r="C29" i="15"/>
  <c r="B4" i="17"/>
  <c r="E20" i="15"/>
  <c r="G28" i="17"/>
  <c r="D23" i="15"/>
  <c r="I18" i="17"/>
  <c r="L11" i="15"/>
  <c r="C9"/>
  <c r="B21" i="17"/>
  <c r="J6"/>
  <c r="K22" i="15"/>
  <c r="C21" i="17"/>
  <c r="K25" i="15"/>
  <c r="J26" i="17"/>
  <c r="E22" i="15"/>
  <c r="L8"/>
  <c r="H19" i="17"/>
  <c r="G9" i="15"/>
  <c r="F22" i="17"/>
  <c r="J25"/>
  <c r="D26" i="15"/>
  <c r="K22" i="17"/>
  <c r="B15"/>
  <c r="H14"/>
  <c r="C24" i="15"/>
  <c r="B19" i="17"/>
  <c r="J18" i="15"/>
  <c r="E29"/>
  <c r="L6"/>
  <c r="K14"/>
  <c r="G29" i="17"/>
  <c r="D4" i="15"/>
  <c r="H27" i="17"/>
  <c r="H19" i="15"/>
  <c r="I23" i="17"/>
  <c r="I21"/>
  <c r="K26" i="15"/>
  <c r="F20" i="17"/>
  <c r="L18" i="15"/>
  <c r="I17" i="17"/>
  <c r="I6" i="15"/>
  <c r="E12" i="17"/>
  <c r="C11"/>
  <c r="G27" i="15"/>
  <c r="B5" i="17"/>
  <c r="J4" i="15"/>
  <c r="K28" i="17"/>
  <c r="E25"/>
  <c r="L12" i="15"/>
  <c r="B17" i="17"/>
  <c r="B23" i="15"/>
  <c r="L21" i="17"/>
  <c r="D9" i="15"/>
  <c r="B6" i="17"/>
  <c r="I18" i="15"/>
  <c r="F23" i="17"/>
  <c r="C26" i="15"/>
  <c r="C15"/>
  <c r="E9" i="17"/>
  <c r="I23" i="15"/>
  <c r="J19"/>
  <c r="L24"/>
  <c r="L25" i="17"/>
  <c r="C23" i="15"/>
  <c r="B4"/>
  <c r="I4" i="17"/>
  <c r="C27"/>
  <c r="L9"/>
  <c r="E28" i="15"/>
  <c r="C20"/>
  <c r="K24" i="17"/>
  <c r="E14" i="15"/>
  <c r="C18"/>
  <c r="J26"/>
  <c r="K4" i="17"/>
  <c r="D21" i="15"/>
  <c r="D15"/>
  <c r="J15"/>
  <c r="D4" i="17"/>
  <c r="F9" i="15"/>
  <c r="G18" i="17"/>
  <c r="C18"/>
  <c r="C9"/>
  <c r="D17"/>
  <c r="H22"/>
  <c r="J25" i="15"/>
  <c r="E20" i="17"/>
  <c r="H21"/>
  <c r="C4"/>
  <c r="J29" i="15"/>
  <c r="J12"/>
  <c r="F4"/>
  <c r="K11" i="17"/>
  <c r="K4" i="15"/>
  <c r="J14" i="17"/>
  <c r="L14"/>
  <c r="H12" i="15"/>
  <c r="H20"/>
  <c r="G9" i="17"/>
  <c r="B10" i="15"/>
  <c r="F12"/>
  <c r="C21"/>
  <c r="F11" i="17"/>
  <c r="D23"/>
  <c r="D12"/>
  <c r="B21" i="15"/>
  <c r="L11" i="17"/>
  <c r="H8" i="15"/>
  <c r="D14"/>
  <c r="I29"/>
  <c r="J9" i="17"/>
  <c r="L27"/>
  <c r="B10"/>
  <c r="F19"/>
  <c r="K11" i="15"/>
  <c r="B6"/>
  <c r="G15"/>
  <c r="B25" i="17"/>
  <c r="G24"/>
  <c r="J4"/>
  <c r="C25" i="15"/>
  <c r="D6"/>
  <c r="H9"/>
  <c r="E27" i="17"/>
  <c r="K24" i="15"/>
  <c r="J9"/>
  <c r="C15" i="17"/>
  <c r="H17"/>
  <c r="L27" i="15"/>
  <c r="D18"/>
  <c r="J22"/>
  <c r="C22" i="17"/>
  <c r="G21" i="15"/>
  <c r="I14"/>
  <c r="L17" i="17"/>
  <c r="F22" i="15"/>
  <c r="C4"/>
  <c r="F20"/>
  <c r="E24" i="17"/>
  <c r="I8"/>
  <c r="B15" i="15"/>
  <c r="F17"/>
  <c r="H6"/>
  <c r="B23" i="17"/>
  <c r="H27" i="15"/>
  <c r="K12" i="17"/>
  <c r="G23" i="15"/>
  <c r="J15" i="17"/>
  <c r="G28" i="15"/>
  <c r="B26" i="17"/>
  <c r="E15" i="15"/>
  <c r="D27" i="17"/>
  <c r="J20"/>
  <c r="L14" i="15"/>
  <c r="K27"/>
  <c r="C24" i="17"/>
  <c r="I28"/>
  <c r="C8"/>
  <c r="K20"/>
  <c r="J18"/>
  <c r="J24" i="15"/>
  <c r="B12" i="17"/>
  <c r="G25"/>
  <c r="D19"/>
  <c r="H11" i="15"/>
  <c r="E8" i="17"/>
  <c r="K28" i="15"/>
  <c r="C28" i="17"/>
  <c r="J8"/>
  <c r="I25"/>
  <c r="E29"/>
  <c r="G29" i="15"/>
  <c r="B20"/>
  <c r="I12"/>
  <c r="H24" i="17"/>
  <c r="I17" i="15"/>
  <c r="H15" i="17"/>
  <c r="D8" i="15"/>
  <c r="C20" i="17"/>
  <c r="C12" i="15"/>
  <c r="E24"/>
  <c r="C14" i="17"/>
  <c r="B27" i="15"/>
  <c r="D18" i="17"/>
  <c r="J14" i="15"/>
  <c r="G20" i="17"/>
  <c r="I15"/>
  <c r="I14"/>
  <c r="G7" i="13" l="1"/>
  <c r="E6" i="45" a="1"/>
  <c r="E71" i="7"/>
  <c r="AQ31" i="9"/>
  <c r="AK31"/>
  <c r="K49"/>
  <c r="AG25" s="1"/>
  <c r="AG23" s="1"/>
  <c r="AS27"/>
  <c r="AL31"/>
  <c r="AO31"/>
  <c r="AI31"/>
  <c r="AM31"/>
  <c r="AF27"/>
  <c r="AF31"/>
  <c r="AQ27"/>
  <c r="AS31"/>
  <c r="AJ31"/>
  <c r="AP25"/>
  <c r="AP23" s="1"/>
  <c r="AH25"/>
  <c r="AH23" s="1"/>
  <c r="AM25"/>
  <c r="AM23" s="1"/>
  <c r="AN25"/>
  <c r="AN23" s="1"/>
  <c r="AK25"/>
  <c r="AK23" s="1"/>
  <c r="AT25"/>
  <c r="AT23" s="1"/>
  <c r="AO25"/>
  <c r="AO23" s="1"/>
  <c r="AF25"/>
  <c r="AF23" s="1"/>
  <c r="AS25"/>
  <c r="AS23" s="1"/>
  <c r="D10"/>
  <c r="D13" s="1"/>
  <c r="AB11"/>
  <c r="M6"/>
  <c r="O5"/>
  <c r="L15"/>
  <c r="G16"/>
  <c r="AC6"/>
  <c r="AF81" i="7"/>
  <c r="AF82" s="1"/>
  <c r="M5" i="13" s="1"/>
  <c r="E11" i="9"/>
  <c r="Q10"/>
  <c r="W15"/>
  <c r="Z5"/>
  <c r="J5"/>
  <c r="W11"/>
  <c r="H11"/>
  <c r="AE16"/>
  <c r="O16"/>
  <c r="R6"/>
  <c r="Y10"/>
  <c r="I10"/>
  <c r="AE15"/>
  <c r="O15"/>
  <c r="R5"/>
  <c r="U81" i="7"/>
  <c r="E16" i="9"/>
  <c r="AB10"/>
  <c r="L10"/>
  <c r="L13" s="1"/>
  <c r="T15"/>
  <c r="W5"/>
  <c r="H6"/>
  <c r="E15"/>
  <c r="AE11"/>
  <c r="O11"/>
  <c r="W16"/>
  <c r="Z6"/>
  <c r="Z8" s="1"/>
  <c r="J6"/>
  <c r="E6"/>
  <c r="E8" s="1"/>
  <c r="D6"/>
  <c r="AK81" i="7"/>
  <c r="AK82" s="1"/>
  <c r="R5" i="13" s="1"/>
  <c r="AC81" i="7"/>
  <c r="AC82" s="1"/>
  <c r="J5" i="13" s="1"/>
  <c r="AL81" i="7"/>
  <c r="AL82" s="1"/>
  <c r="S5" i="13" s="1"/>
  <c r="V81" i="7"/>
  <c r="V82" s="1"/>
  <c r="C5" i="13" s="1"/>
  <c r="AJ81" i="7"/>
  <c r="AJ82" s="1"/>
  <c r="Q5" i="13" s="1"/>
  <c r="X81" i="7"/>
  <c r="X82" s="1"/>
  <c r="E5" i="13" s="1"/>
  <c r="AA72" i="7"/>
  <c r="H6" i="13" s="1"/>
  <c r="AB81" i="7"/>
  <c r="AB82" s="1"/>
  <c r="I5" i="13" s="1"/>
  <c r="AB72" i="7"/>
  <c r="I6" i="13" s="1"/>
  <c r="AI81" i="7"/>
  <c r="AI82" s="1"/>
  <c r="P5" i="13" s="1"/>
  <c r="AD81" i="7"/>
  <c r="AD82" s="1"/>
  <c r="K5" i="13" s="1"/>
  <c r="AM81" i="7"/>
  <c r="AM82" s="1"/>
  <c r="T5" i="13" s="1"/>
  <c r="AE81" i="7"/>
  <c r="AE82" s="1"/>
  <c r="L5" i="13" s="1"/>
  <c r="W81" i="7"/>
  <c r="W82" s="1"/>
  <c r="D5" i="13" s="1"/>
  <c r="AA81" i="7"/>
  <c r="AA82" s="1"/>
  <c r="H5" i="13" s="1"/>
  <c r="AG81" i="7"/>
  <c r="AG82" s="1"/>
  <c r="N5" i="13" s="1"/>
  <c r="Y81" i="7"/>
  <c r="Y82" s="1"/>
  <c r="F5" i="13" s="1"/>
  <c r="AH81" i="7"/>
  <c r="AH82" s="1"/>
  <c r="O5" i="13" s="1"/>
  <c r="Z81" i="7"/>
  <c r="Z82" s="1"/>
  <c r="G5" i="13" s="1"/>
  <c r="AK72" i="7"/>
  <c r="AC72"/>
  <c r="AH72"/>
  <c r="AJ72"/>
  <c r="AI72"/>
  <c r="AG72"/>
  <c r="Y72"/>
  <c r="AL72"/>
  <c r="AD72"/>
  <c r="V72"/>
  <c r="AM72"/>
  <c r="AE72"/>
  <c r="W72"/>
  <c r="AF72"/>
  <c r="X72"/>
  <c r="U72"/>
  <c r="Y64"/>
  <c r="U64"/>
  <c r="W64"/>
  <c r="O57" i="25"/>
  <c r="I56"/>
  <c r="AE64" i="7"/>
  <c r="K57" i="25"/>
  <c r="G57"/>
  <c r="J43" i="17"/>
  <c r="Q56" i="25"/>
  <c r="I43" i="17"/>
  <c r="S57" i="25"/>
  <c r="C57"/>
  <c r="I43" i="15"/>
  <c r="J43"/>
  <c r="K43"/>
  <c r="D43"/>
  <c r="T13" i="9"/>
  <c r="M56" i="25"/>
  <c r="E56"/>
  <c r="G43" i="15"/>
  <c r="H43" i="17"/>
  <c r="E43" i="15"/>
  <c r="F43"/>
  <c r="H43"/>
  <c r="L43"/>
  <c r="AK64" i="7"/>
  <c r="L5" i="9"/>
  <c r="O6"/>
  <c r="T5"/>
  <c r="W6"/>
  <c r="AB5"/>
  <c r="AE6"/>
  <c r="AE8" s="1"/>
  <c r="H15"/>
  <c r="I15"/>
  <c r="L16"/>
  <c r="L18" s="1"/>
  <c r="Q15"/>
  <c r="T16"/>
  <c r="Y15"/>
  <c r="AB16"/>
  <c r="AB18" s="1"/>
  <c r="I11"/>
  <c r="N10"/>
  <c r="Q11"/>
  <c r="V10"/>
  <c r="Y11"/>
  <c r="AD10"/>
  <c r="K6"/>
  <c r="X5"/>
  <c r="X16"/>
  <c r="R10"/>
  <c r="Z10"/>
  <c r="X6"/>
  <c r="J15"/>
  <c r="J18" s="1"/>
  <c r="U16"/>
  <c r="Z11"/>
  <c r="E10"/>
  <c r="I5"/>
  <c r="L6"/>
  <c r="Q5"/>
  <c r="T6"/>
  <c r="Y5"/>
  <c r="AB6"/>
  <c r="H16"/>
  <c r="I16"/>
  <c r="N15"/>
  <c r="Q16"/>
  <c r="V15"/>
  <c r="Y16"/>
  <c r="AD15"/>
  <c r="K10"/>
  <c r="N11"/>
  <c r="S10"/>
  <c r="V11"/>
  <c r="AA10"/>
  <c r="AD11"/>
  <c r="G5"/>
  <c r="S6"/>
  <c r="M15"/>
  <c r="U15"/>
  <c r="AC15"/>
  <c r="J10"/>
  <c r="U11"/>
  <c r="H5"/>
  <c r="P6"/>
  <c r="AC5"/>
  <c r="R15"/>
  <c r="Z15"/>
  <c r="R11"/>
  <c r="AE10"/>
  <c r="I6"/>
  <c r="N5"/>
  <c r="Q6"/>
  <c r="V5"/>
  <c r="Y6"/>
  <c r="AD5"/>
  <c r="K15"/>
  <c r="N16"/>
  <c r="N18" s="1"/>
  <c r="S15"/>
  <c r="V16"/>
  <c r="V18" s="1"/>
  <c r="AA15"/>
  <c r="AD16"/>
  <c r="AD18" s="1"/>
  <c r="G10"/>
  <c r="K11"/>
  <c r="P10"/>
  <c r="S11"/>
  <c r="X10"/>
  <c r="AA11"/>
  <c r="F10"/>
  <c r="F16"/>
  <c r="D15"/>
  <c r="F11"/>
  <c r="F5"/>
  <c r="D7" s="1"/>
  <c r="AC11"/>
  <c r="G6"/>
  <c r="U5"/>
  <c r="U8" s="1"/>
  <c r="M16"/>
  <c r="AC16"/>
  <c r="J11"/>
  <c r="W10"/>
  <c r="K5"/>
  <c r="N6"/>
  <c r="S5"/>
  <c r="V6"/>
  <c r="AA5"/>
  <c r="AD6"/>
  <c r="K16"/>
  <c r="P15"/>
  <c r="S16"/>
  <c r="X15"/>
  <c r="AA16"/>
  <c r="F15"/>
  <c r="G11"/>
  <c r="M10"/>
  <c r="P11"/>
  <c r="U10"/>
  <c r="X11"/>
  <c r="AC10"/>
  <c r="D16"/>
  <c r="F6"/>
  <c r="P5"/>
  <c r="AA6"/>
  <c r="P16"/>
  <c r="M11"/>
  <c r="M5"/>
  <c r="G15"/>
  <c r="H10"/>
  <c r="O10"/>
  <c r="F43" i="17"/>
  <c r="E43"/>
  <c r="L43"/>
  <c r="T56" i="25"/>
  <c r="R56"/>
  <c r="P56"/>
  <c r="N56"/>
  <c r="L56"/>
  <c r="J56"/>
  <c r="H56"/>
  <c r="F56"/>
  <c r="D56"/>
  <c r="G43" i="17"/>
  <c r="D43"/>
  <c r="C43"/>
  <c r="E33"/>
  <c r="E41"/>
  <c r="E42" s="1"/>
  <c r="D41" i="15"/>
  <c r="D33"/>
  <c r="F41"/>
  <c r="F33"/>
  <c r="G33" i="17"/>
  <c r="G41"/>
  <c r="D41"/>
  <c r="D33"/>
  <c r="K41" i="15"/>
  <c r="K33"/>
  <c r="L33"/>
  <c r="L41"/>
  <c r="H33" i="17"/>
  <c r="H41"/>
  <c r="C33" i="15"/>
  <c r="C41"/>
  <c r="F33" i="17"/>
  <c r="F41"/>
  <c r="E33" i="15"/>
  <c r="E41"/>
  <c r="E42" s="1"/>
  <c r="J33"/>
  <c r="J41"/>
  <c r="I33"/>
  <c r="I41"/>
  <c r="K41" i="17"/>
  <c r="K33"/>
  <c r="H33" i="15"/>
  <c r="H41"/>
  <c r="G41"/>
  <c r="G33"/>
  <c r="J33" i="17"/>
  <c r="J41"/>
  <c r="C41"/>
  <c r="C33"/>
  <c r="I33"/>
  <c r="I41"/>
  <c r="L33"/>
  <c r="L41"/>
  <c r="H7" i="13" l="1"/>
  <c r="I7"/>
  <c r="K6" i="45"/>
  <c r="K4" s="1"/>
  <c r="N6"/>
  <c r="N4" s="1"/>
  <c r="G6"/>
  <c r="G4" s="1"/>
  <c r="P6"/>
  <c r="P4" s="1"/>
  <c r="J6"/>
  <c r="J4" s="1"/>
  <c r="V6"/>
  <c r="V4" s="1"/>
  <c r="O6"/>
  <c r="O4" s="1"/>
  <c r="E6"/>
  <c r="E4" s="1"/>
  <c r="R6"/>
  <c r="R4" s="1"/>
  <c r="S6"/>
  <c r="S4" s="1"/>
  <c r="W6"/>
  <c r="W9" s="1"/>
  <c r="W12" s="1"/>
  <c r="I6"/>
  <c r="I4" s="1"/>
  <c r="F6"/>
  <c r="F4" s="1"/>
  <c r="T6"/>
  <c r="T4" s="1"/>
  <c r="L6"/>
  <c r="L4" s="1"/>
  <c r="M6"/>
  <c r="M4" s="1"/>
  <c r="U6"/>
  <c r="U4" s="1"/>
  <c r="U48" s="1"/>
  <c r="Q6"/>
  <c r="Q4" s="1"/>
  <c r="H6"/>
  <c r="H4" s="1"/>
  <c r="J48"/>
  <c r="AR25" i="9"/>
  <c r="AR23" s="1"/>
  <c r="AQ25"/>
  <c r="AQ23" s="1"/>
  <c r="M7"/>
  <c r="H13"/>
  <c r="AL25"/>
  <c r="AL23" s="1"/>
  <c r="AI25"/>
  <c r="AI23" s="1"/>
  <c r="O12"/>
  <c r="L17"/>
  <c r="H8"/>
  <c r="J8"/>
  <c r="AJ25"/>
  <c r="AJ23" s="1"/>
  <c r="AE12"/>
  <c r="V13"/>
  <c r="R8"/>
  <c r="AB13"/>
  <c r="W8"/>
  <c r="P18"/>
  <c r="P13"/>
  <c r="K18"/>
  <c r="AB8"/>
  <c r="T18"/>
  <c r="E18"/>
  <c r="O18"/>
  <c r="L8"/>
  <c r="N12"/>
  <c r="H17"/>
  <c r="Q13"/>
  <c r="AB12"/>
  <c r="W18"/>
  <c r="AD8"/>
  <c r="AC18"/>
  <c r="AC8"/>
  <c r="Y13"/>
  <c r="O8"/>
  <c r="AE18"/>
  <c r="U82" i="7"/>
  <c r="B5" i="13" s="1"/>
  <c r="I13" i="9"/>
  <c r="V8"/>
  <c r="Q8"/>
  <c r="T8"/>
  <c r="Z13"/>
  <c r="Z7"/>
  <c r="R7"/>
  <c r="X13"/>
  <c r="S18"/>
  <c r="N8"/>
  <c r="J12"/>
  <c r="N17"/>
  <c r="X18"/>
  <c r="AA73" i="7"/>
  <c r="K5" i="45" s="1"/>
  <c r="AB73" i="7"/>
  <c r="L5" i="45" s="1"/>
  <c r="X73" i="7"/>
  <c r="H5" i="45" s="1"/>
  <c r="E6" i="13"/>
  <c r="E7" s="1"/>
  <c r="F6"/>
  <c r="F7" s="1"/>
  <c r="Y73" i="7"/>
  <c r="I5" i="45" s="1"/>
  <c r="U73" i="7"/>
  <c r="E5" i="45" s="1"/>
  <c r="B6" i="13"/>
  <c r="AL73" i="7"/>
  <c r="V5" i="45" s="1"/>
  <c r="S6" i="13"/>
  <c r="S7" s="1"/>
  <c r="K6"/>
  <c r="K7" s="1"/>
  <c r="AD73" i="7"/>
  <c r="N5" i="45" s="1"/>
  <c r="V73" i="7"/>
  <c r="F5" i="45" s="1"/>
  <c r="C6" i="13"/>
  <c r="C7" s="1"/>
  <c r="Z73" i="7"/>
  <c r="J5" i="45" s="1"/>
  <c r="AC73" i="7"/>
  <c r="M5" i="45" s="1"/>
  <c r="J6" i="13"/>
  <c r="J7" s="1"/>
  <c r="AM73" i="7"/>
  <c r="W5" i="45" s="1"/>
  <c r="T6" i="13"/>
  <c r="T7" s="1"/>
  <c r="O6"/>
  <c r="O7" s="1"/>
  <c r="AH73" i="7"/>
  <c r="R5" i="45" s="1"/>
  <c r="AF73" i="7"/>
  <c r="P5" i="45" s="1"/>
  <c r="M6" i="13"/>
  <c r="M7" s="1"/>
  <c r="AG73" i="7"/>
  <c r="Q5" i="45" s="1"/>
  <c r="N6" i="13"/>
  <c r="N7" s="1"/>
  <c r="AE73" i="7"/>
  <c r="O5" i="45" s="1"/>
  <c r="L6" i="13"/>
  <c r="L7" s="1"/>
  <c r="Q6"/>
  <c r="AJ73" i="7"/>
  <c r="T5" i="45" s="1"/>
  <c r="R6" i="13"/>
  <c r="AK73" i="7"/>
  <c r="U5" i="45" s="1"/>
  <c r="W73" i="7"/>
  <c r="G5" i="45" s="1"/>
  <c r="D6" i="13"/>
  <c r="D7" s="1"/>
  <c r="P6"/>
  <c r="P7" s="1"/>
  <c r="AI73" i="7"/>
  <c r="S5" i="45" s="1"/>
  <c r="AF64" i="7"/>
  <c r="X64"/>
  <c r="AB64"/>
  <c r="AI64"/>
  <c r="AG64"/>
  <c r="AM64"/>
  <c r="AC64"/>
  <c r="AA64"/>
  <c r="V64"/>
  <c r="AJ64"/>
  <c r="Z64"/>
  <c r="AH64"/>
  <c r="AD64"/>
  <c r="AL64"/>
  <c r="J42" i="17"/>
  <c r="J45" s="1"/>
  <c r="F42" i="15"/>
  <c r="G17" i="9"/>
  <c r="AC12"/>
  <c r="X17"/>
  <c r="X12"/>
  <c r="Q18"/>
  <c r="H12"/>
  <c r="AA18"/>
  <c r="G8"/>
  <c r="AA13"/>
  <c r="AD13"/>
  <c r="I12"/>
  <c r="Q12"/>
  <c r="AA8"/>
  <c r="M12"/>
  <c r="D17"/>
  <c r="G12"/>
  <c r="Y8"/>
  <c r="R17"/>
  <c r="M17"/>
  <c r="K12"/>
  <c r="U18"/>
  <c r="D8"/>
  <c r="Y17"/>
  <c r="E17"/>
  <c r="O7"/>
  <c r="E7"/>
  <c r="J13"/>
  <c r="F13"/>
  <c r="AD7"/>
  <c r="Z17"/>
  <c r="U17"/>
  <c r="N13"/>
  <c r="H18"/>
  <c r="K8"/>
  <c r="AB7"/>
  <c r="D42" i="17"/>
  <c r="D45" s="1"/>
  <c r="U12" i="9"/>
  <c r="P17"/>
  <c r="W12"/>
  <c r="P12"/>
  <c r="K17"/>
  <c r="R13"/>
  <c r="AC17"/>
  <c r="S12"/>
  <c r="I18"/>
  <c r="E12"/>
  <c r="X7"/>
  <c r="D12"/>
  <c r="AB17"/>
  <c r="H42" i="15"/>
  <c r="K7" i="9"/>
  <c r="I7"/>
  <c r="E13"/>
  <c r="W13"/>
  <c r="AC13"/>
  <c r="S17"/>
  <c r="I8"/>
  <c r="U13"/>
  <c r="AA12"/>
  <c r="R12"/>
  <c r="I17"/>
  <c r="O13"/>
  <c r="Y12"/>
  <c r="K13"/>
  <c r="M13"/>
  <c r="S13"/>
  <c r="C42" i="15"/>
  <c r="C45" s="1"/>
  <c r="E45" i="17"/>
  <c r="D18" i="9"/>
  <c r="S7"/>
  <c r="N7"/>
  <c r="H7"/>
  <c r="V17"/>
  <c r="Q7"/>
  <c r="Z12"/>
  <c r="V12"/>
  <c r="L7"/>
  <c r="AI15"/>
  <c r="AI16" s="1"/>
  <c r="AQ15"/>
  <c r="AQ16" s="1"/>
  <c r="F17"/>
  <c r="AF15"/>
  <c r="AF16" s="1"/>
  <c r="AN15"/>
  <c r="AN16" s="1"/>
  <c r="AJ15"/>
  <c r="AJ16" s="1"/>
  <c r="AK15"/>
  <c r="AK16" s="1"/>
  <c r="AS15"/>
  <c r="AS16" s="1"/>
  <c r="AM15"/>
  <c r="AM16" s="1"/>
  <c r="AR15"/>
  <c r="AR16" s="1"/>
  <c r="AH15"/>
  <c r="AH16" s="1"/>
  <c r="AP15"/>
  <c r="AP16" s="1"/>
  <c r="O17"/>
  <c r="AE17"/>
  <c r="AO15"/>
  <c r="AO16" s="1"/>
  <c r="W17"/>
  <c r="AG15"/>
  <c r="AG16" s="1"/>
  <c r="AT15"/>
  <c r="AT16" s="1"/>
  <c r="AL15"/>
  <c r="AL16" s="1"/>
  <c r="AF10"/>
  <c r="AF11" s="1"/>
  <c r="AN10"/>
  <c r="AN11" s="1"/>
  <c r="AJ10"/>
  <c r="AJ11" s="1"/>
  <c r="AK10"/>
  <c r="AK11" s="1"/>
  <c r="AS10"/>
  <c r="AS11" s="1"/>
  <c r="F12"/>
  <c r="AH10"/>
  <c r="AH11" s="1"/>
  <c r="AP10"/>
  <c r="AP11" s="1"/>
  <c r="AR10"/>
  <c r="AR11" s="1"/>
  <c r="AG10"/>
  <c r="AG11" s="1"/>
  <c r="AM10"/>
  <c r="AM11" s="1"/>
  <c r="AO10"/>
  <c r="AO11" s="1"/>
  <c r="L12"/>
  <c r="AQ10"/>
  <c r="AQ11" s="1"/>
  <c r="AT10"/>
  <c r="AT11" s="1"/>
  <c r="AI10"/>
  <c r="AI11" s="1"/>
  <c r="AL10"/>
  <c r="AL11" s="1"/>
  <c r="Z18"/>
  <c r="AE13"/>
  <c r="F8"/>
  <c r="U7"/>
  <c r="AA17"/>
  <c r="P8"/>
  <c r="G7"/>
  <c r="Y18"/>
  <c r="X8"/>
  <c r="Q17"/>
  <c r="G18"/>
  <c r="T12"/>
  <c r="AL5"/>
  <c r="AL6" s="1"/>
  <c r="AT5"/>
  <c r="AT6" s="1"/>
  <c r="AH5"/>
  <c r="AH6" s="1"/>
  <c r="AI5"/>
  <c r="AI6" s="1"/>
  <c r="AQ5"/>
  <c r="AQ6" s="1"/>
  <c r="AP5"/>
  <c r="AP6" s="1"/>
  <c r="AF5"/>
  <c r="AF6" s="1"/>
  <c r="AN5"/>
  <c r="AN6" s="1"/>
  <c r="AK5"/>
  <c r="AK6" s="1"/>
  <c r="AS5"/>
  <c r="AS6" s="1"/>
  <c r="AM5"/>
  <c r="AM6" s="1"/>
  <c r="AO5"/>
  <c r="AO6" s="1"/>
  <c r="W7"/>
  <c r="AR5"/>
  <c r="AR6" s="1"/>
  <c r="AG5"/>
  <c r="AG6" s="1"/>
  <c r="F7"/>
  <c r="AJ5"/>
  <c r="AJ6" s="1"/>
  <c r="R18"/>
  <c r="I42" i="15"/>
  <c r="AE7" i="9"/>
  <c r="M8"/>
  <c r="P7"/>
  <c r="G13"/>
  <c r="AA7"/>
  <c r="M18"/>
  <c r="F18"/>
  <c r="V7"/>
  <c r="AC7"/>
  <c r="S8"/>
  <c r="AD17"/>
  <c r="Y7"/>
  <c r="J17"/>
  <c r="AD12"/>
  <c r="T7"/>
  <c r="T17"/>
  <c r="J7"/>
  <c r="K42" i="15"/>
  <c r="D42"/>
  <c r="E34" i="17"/>
  <c r="E38" s="1"/>
  <c r="D34"/>
  <c r="D38" s="1"/>
  <c r="D34" i="15"/>
  <c r="D38" s="1"/>
  <c r="F34"/>
  <c r="F38" s="1"/>
  <c r="L34" i="17"/>
  <c r="L38" s="1"/>
  <c r="J34" i="15"/>
  <c r="J38" s="1"/>
  <c r="H34" i="17"/>
  <c r="H38" s="1"/>
  <c r="G34"/>
  <c r="G38" s="1"/>
  <c r="C42"/>
  <c r="F42"/>
  <c r="F45" s="1"/>
  <c r="L42" i="15"/>
  <c r="G42"/>
  <c r="J34" i="17"/>
  <c r="J38" s="1"/>
  <c r="I34" i="15"/>
  <c r="I38" s="1"/>
  <c r="C34"/>
  <c r="C38" s="1"/>
  <c r="F34" i="17"/>
  <c r="F38" s="1"/>
  <c r="C34"/>
  <c r="C38" s="1"/>
  <c r="K34"/>
  <c r="K38" s="1"/>
  <c r="K34" i="15"/>
  <c r="K38" s="1"/>
  <c r="I34" i="17"/>
  <c r="I38" s="1"/>
  <c r="H34" i="15"/>
  <c r="H38" s="1"/>
  <c r="E34"/>
  <c r="E38" s="1"/>
  <c r="L34"/>
  <c r="L38" s="1"/>
  <c r="G34"/>
  <c r="G38" s="1"/>
  <c r="K42" i="17"/>
  <c r="K45" s="1"/>
  <c r="I42"/>
  <c r="I45" s="1"/>
  <c r="L42"/>
  <c r="L45" s="1"/>
  <c r="J42" i="15"/>
  <c r="H42" i="17"/>
  <c r="H45" s="1"/>
  <c r="G42"/>
  <c r="G45" s="1"/>
  <c r="B7" i="13" l="1"/>
  <c r="R7"/>
  <c r="E19" i="9" s="1"/>
  <c r="Q7" i="13"/>
  <c r="D9" i="9" s="1"/>
  <c r="L9" i="45"/>
  <c r="L12" s="1"/>
  <c r="M9"/>
  <c r="M12" s="1"/>
  <c r="H9"/>
  <c r="H12" s="1"/>
  <c r="I9"/>
  <c r="I12" s="1"/>
  <c r="S9"/>
  <c r="S12" s="1"/>
  <c r="R9"/>
  <c r="R12" s="1"/>
  <c r="J9"/>
  <c r="J12" s="1"/>
  <c r="T9"/>
  <c r="T12" s="1"/>
  <c r="S3" i="33"/>
  <c r="V7" i="45"/>
  <c r="S5" i="33" s="1"/>
  <c r="V10" i="45"/>
  <c r="S7" i="33" s="1"/>
  <c r="V48" i="45"/>
  <c r="V9"/>
  <c r="V12" s="1"/>
  <c r="F9"/>
  <c r="F12" s="1"/>
  <c r="O9"/>
  <c r="O12" s="1"/>
  <c r="Q9"/>
  <c r="Q12" s="1"/>
  <c r="K9"/>
  <c r="K12" s="1"/>
  <c r="U44"/>
  <c r="U43"/>
  <c r="U47"/>
  <c r="U42"/>
  <c r="U45"/>
  <c r="U46"/>
  <c r="J43"/>
  <c r="J44"/>
  <c r="J45"/>
  <c r="J46"/>
  <c r="J47"/>
  <c r="J42"/>
  <c r="U9"/>
  <c r="U12" s="1"/>
  <c r="P9"/>
  <c r="P12" s="1"/>
  <c r="N9"/>
  <c r="N12" s="1"/>
  <c r="E9"/>
  <c r="E12" s="1"/>
  <c r="G9"/>
  <c r="G12" s="1"/>
  <c r="O11"/>
  <c r="O8"/>
  <c r="L11"/>
  <c r="L8"/>
  <c r="F11"/>
  <c r="F8"/>
  <c r="G11"/>
  <c r="G8"/>
  <c r="Q8"/>
  <c r="Q11"/>
  <c r="M11"/>
  <c r="M8"/>
  <c r="V11"/>
  <c r="V8"/>
  <c r="K11"/>
  <c r="K8"/>
  <c r="W11"/>
  <c r="W8"/>
  <c r="S8"/>
  <c r="S11"/>
  <c r="H11"/>
  <c r="H8"/>
  <c r="N11"/>
  <c r="N8"/>
  <c r="T8"/>
  <c r="T11"/>
  <c r="R8"/>
  <c r="R11"/>
  <c r="P11"/>
  <c r="P8"/>
  <c r="I8"/>
  <c r="I11"/>
  <c r="U8"/>
  <c r="U11"/>
  <c r="J8"/>
  <c r="J11"/>
  <c r="E11"/>
  <c r="E8"/>
  <c r="P7" i="7" a="1"/>
  <c r="F14" i="9"/>
  <c r="G9"/>
  <c r="G14"/>
  <c r="G19"/>
  <c r="F9"/>
  <c r="F19"/>
  <c r="C47" i="17"/>
  <c r="C45"/>
  <c r="M45" s="1"/>
  <c r="D14" i="9" l="1"/>
  <c r="E14"/>
  <c r="U7" i="13"/>
  <c r="H14" i="9" s="1"/>
  <c r="D19"/>
  <c r="E9"/>
  <c r="V47" i="45"/>
  <c r="V46"/>
  <c r="V43"/>
  <c r="V42"/>
  <c r="V45"/>
  <c r="V44"/>
  <c r="P8" i="7"/>
  <c r="P14"/>
  <c r="P25"/>
  <c r="P18"/>
  <c r="P17"/>
  <c r="P13"/>
  <c r="P12"/>
  <c r="P22"/>
  <c r="P11"/>
  <c r="P21"/>
  <c r="P10"/>
  <c r="P20"/>
  <c r="P19"/>
  <c r="P9"/>
  <c r="P15"/>
  <c r="P23"/>
  <c r="P24"/>
  <c r="P16"/>
  <c r="P7"/>
  <c r="H19" i="9" l="1"/>
  <c r="X11" i="45" s="1"/>
  <c r="X12" s="1"/>
  <c r="H9" i="9"/>
  <c r="X5" i="45" s="1"/>
  <c r="X6" s="1"/>
  <c r="X4" s="1"/>
  <c r="V7" i="13"/>
  <c r="X8" i="45"/>
  <c r="X9" s="1"/>
  <c r="X7" s="1"/>
  <c r="I19" i="9" l="1"/>
  <c r="Y11" i="45" s="1"/>
  <c r="Y12" s="1"/>
  <c r="I9" i="9"/>
  <c r="Y5" i="45" s="1"/>
  <c r="Y6" s="1"/>
  <c r="Y4" s="1"/>
  <c r="W7" i="13"/>
  <c r="X7" s="1"/>
  <c r="I14" i="9"/>
  <c r="Y8" i="45" s="1"/>
  <c r="Y9" s="1"/>
  <c r="Y7" s="1"/>
  <c r="V6" i="33" s="1"/>
  <c r="U6"/>
  <c r="D3"/>
  <c r="R3"/>
  <c r="K3"/>
  <c r="F3"/>
  <c r="N3"/>
  <c r="J3"/>
  <c r="B3"/>
  <c r="L3"/>
  <c r="Q3"/>
  <c r="H3"/>
  <c r="P3"/>
  <c r="M3"/>
  <c r="E3"/>
  <c r="C3"/>
  <c r="G3"/>
  <c r="O3"/>
  <c r="I3"/>
  <c r="J9" i="9" l="1"/>
  <c r="Z5" i="45" s="1"/>
  <c r="J14" i="9"/>
  <c r="Z8" i="45" s="1"/>
  <c r="Z9" s="1"/>
  <c r="Z7" s="1"/>
  <c r="W6" i="33" s="1"/>
  <c r="K9" i="9"/>
  <c r="AA5" i="45" s="1"/>
  <c r="K14" i="9"/>
  <c r="AA8" i="45" s="1"/>
  <c r="AA9" s="1"/>
  <c r="AA7" s="1"/>
  <c r="X6" i="33" s="1"/>
  <c r="Y7" i="13"/>
  <c r="L19" i="9" s="1"/>
  <c r="K19"/>
  <c r="AA11" i="45" s="1"/>
  <c r="AA12" s="1"/>
  <c r="J19" i="9"/>
  <c r="Z11" i="45" s="1"/>
  <c r="Z12" s="1"/>
  <c r="Z10" s="1"/>
  <c r="T3" i="33"/>
  <c r="T4"/>
  <c r="Q10" i="45"/>
  <c r="N7" i="33" s="1"/>
  <c r="Q7" i="45"/>
  <c r="N5" i="33" s="1"/>
  <c r="Q48" i="45"/>
  <c r="M48"/>
  <c r="M10"/>
  <c r="J7" i="33" s="1"/>
  <c r="M7" i="45"/>
  <c r="J5" i="33" s="1"/>
  <c r="G7" i="45"/>
  <c r="D5" i="33" s="1"/>
  <c r="G10" i="45"/>
  <c r="D7" i="33" s="1"/>
  <c r="G48" i="45"/>
  <c r="G45" s="1"/>
  <c r="S48"/>
  <c r="S7"/>
  <c r="P5" i="33" s="1"/>
  <c r="S10" i="45"/>
  <c r="P7" i="33" s="1"/>
  <c r="L7" i="45"/>
  <c r="I5" i="33" s="1"/>
  <c r="L10" i="45"/>
  <c r="I7" i="33" s="1"/>
  <c r="L48" i="45"/>
  <c r="F48"/>
  <c r="F45" s="1"/>
  <c r="F7"/>
  <c r="C5" i="33" s="1"/>
  <c r="F10" i="45"/>
  <c r="C7" i="33" s="1"/>
  <c r="P10" i="45"/>
  <c r="M7" i="33" s="1"/>
  <c r="P7" i="45"/>
  <c r="M5" i="33" s="1"/>
  <c r="P48" i="45"/>
  <c r="T10"/>
  <c r="Q7" i="33" s="1"/>
  <c r="T48" i="45"/>
  <c r="T7"/>
  <c r="Q5" i="33" s="1"/>
  <c r="E7" i="45"/>
  <c r="B5" i="33" s="1"/>
  <c r="E48" i="45"/>
  <c r="E45" s="1"/>
  <c r="E10"/>
  <c r="B7" i="33" s="1"/>
  <c r="U10" i="45"/>
  <c r="R7" i="33" s="1"/>
  <c r="U7" i="45"/>
  <c r="R5" i="33" s="1"/>
  <c r="W48" i="45"/>
  <c r="W10"/>
  <c r="X10" s="1"/>
  <c r="K48"/>
  <c r="K7"/>
  <c r="H5" i="33" s="1"/>
  <c r="K10" i="45"/>
  <c r="H7" i="33" s="1"/>
  <c r="I48" i="45"/>
  <c r="I7"/>
  <c r="F5" i="33" s="1"/>
  <c r="I10" i="45"/>
  <c r="F7" i="33" s="1"/>
  <c r="R7" i="45"/>
  <c r="O5" i="33" s="1"/>
  <c r="R10" i="45"/>
  <c r="O7" i="33" s="1"/>
  <c r="R48" i="45"/>
  <c r="N10"/>
  <c r="K7" i="33" s="1"/>
  <c r="N48" i="45"/>
  <c r="N7"/>
  <c r="K5" i="33" s="1"/>
  <c r="H7" i="45"/>
  <c r="E5" i="33" s="1"/>
  <c r="H48" i="45"/>
  <c r="H10"/>
  <c r="E7" i="33" s="1"/>
  <c r="O48" i="45"/>
  <c r="O7"/>
  <c r="L5" i="33" s="1"/>
  <c r="O10" i="45"/>
  <c r="L7" i="33" s="1"/>
  <c r="J10" i="45"/>
  <c r="G7" i="33" s="1"/>
  <c r="J7" i="45"/>
  <c r="G5" i="33" s="1"/>
  <c r="L14" i="9" l="1"/>
  <c r="AB8" i="45" s="1"/>
  <c r="AB9" s="1"/>
  <c r="AB7" s="1"/>
  <c r="Z7" i="13"/>
  <c r="L9" i="9"/>
  <c r="AB5" i="45" s="1"/>
  <c r="AB6" s="1"/>
  <c r="AB4" s="1"/>
  <c r="M44"/>
  <c r="M42"/>
  <c r="M45"/>
  <c r="M46"/>
  <c r="M47"/>
  <c r="M43"/>
  <c r="N47"/>
  <c r="N43"/>
  <c r="N46"/>
  <c r="N44"/>
  <c r="N42"/>
  <c r="N45"/>
  <c r="E44"/>
  <c r="E42"/>
  <c r="E43"/>
  <c r="E46"/>
  <c r="E47"/>
  <c r="S46"/>
  <c r="S44"/>
  <c r="S47"/>
  <c r="S43"/>
  <c r="S42"/>
  <c r="S45"/>
  <c r="Y10"/>
  <c r="Q46"/>
  <c r="Q44"/>
  <c r="Q47"/>
  <c r="Q43"/>
  <c r="Q42"/>
  <c r="Q45"/>
  <c r="W42"/>
  <c r="W43"/>
  <c r="W46"/>
  <c r="W47"/>
  <c r="W45"/>
  <c r="W44"/>
  <c r="O42"/>
  <c r="O46"/>
  <c r="O44"/>
  <c r="O45"/>
  <c r="O43"/>
  <c r="O47"/>
  <c r="T47"/>
  <c r="T42"/>
  <c r="T45"/>
  <c r="T44"/>
  <c r="T43"/>
  <c r="T46"/>
  <c r="L43"/>
  <c r="L44"/>
  <c r="L47"/>
  <c r="L42"/>
  <c r="L45"/>
  <c r="L46"/>
  <c r="H45"/>
  <c r="H44"/>
  <c r="H43"/>
  <c r="H46"/>
  <c r="H47"/>
  <c r="H42"/>
  <c r="P45"/>
  <c r="P43"/>
  <c r="P46"/>
  <c r="P47"/>
  <c r="P44"/>
  <c r="P42"/>
  <c r="R43"/>
  <c r="R47"/>
  <c r="R42"/>
  <c r="R45"/>
  <c r="R46"/>
  <c r="R44"/>
  <c r="K46"/>
  <c r="K42"/>
  <c r="K45"/>
  <c r="K44"/>
  <c r="K47"/>
  <c r="K43"/>
  <c r="F47"/>
  <c r="F42"/>
  <c r="F43"/>
  <c r="F46"/>
  <c r="F44"/>
  <c r="AA10"/>
  <c r="I42"/>
  <c r="I45"/>
  <c r="I43"/>
  <c r="I46"/>
  <c r="I44"/>
  <c r="I47"/>
  <c r="G42"/>
  <c r="G43"/>
  <c r="G46"/>
  <c r="G44"/>
  <c r="G47"/>
  <c r="Z6"/>
  <c r="Z4" s="1"/>
  <c r="AA6"/>
  <c r="AA4" s="1"/>
  <c r="W8" i="33"/>
  <c r="U8"/>
  <c r="X48" i="45"/>
  <c r="T5" i="33"/>
  <c r="T6"/>
  <c r="T7"/>
  <c r="T8"/>
  <c r="AB11" i="45"/>
  <c r="AB12" s="1"/>
  <c r="AB10" s="1"/>
  <c r="M19" i="9" l="1"/>
  <c r="AC11" i="45" s="1"/>
  <c r="AC12" s="1"/>
  <c r="AC10" s="1"/>
  <c r="AA7" i="13"/>
  <c r="M9" i="9"/>
  <c r="AC5" i="45" s="1"/>
  <c r="M14" i="9"/>
  <c r="AC8" i="45" s="1"/>
  <c r="AC9" s="1"/>
  <c r="AC7" s="1"/>
  <c r="V8" i="33"/>
  <c r="X46" i="45"/>
  <c r="X47"/>
  <c r="X44"/>
  <c r="X45"/>
  <c r="X42"/>
  <c r="X43"/>
  <c r="X8" i="33"/>
  <c r="Y6"/>
  <c r="V4"/>
  <c r="U4"/>
  <c r="AB7" i="13" l="1"/>
  <c r="N9" i="9"/>
  <c r="AD5" i="45" s="1"/>
  <c r="AD6" s="1"/>
  <c r="AD4" s="1"/>
  <c r="N19" i="9"/>
  <c r="AD11" i="45" s="1"/>
  <c r="AD12" s="1"/>
  <c r="AD10" s="1"/>
  <c r="N14" i="9"/>
  <c r="AD8" i="45" s="1"/>
  <c r="AD9" s="1"/>
  <c r="AD7" s="1"/>
  <c r="AC6"/>
  <c r="AC4" s="1"/>
  <c r="Y8" i="33"/>
  <c r="Z8"/>
  <c r="Z6"/>
  <c r="Y48" i="45"/>
  <c r="Y4" i="33"/>
  <c r="X4"/>
  <c r="AC7" i="13" l="1"/>
  <c r="O14" i="9"/>
  <c r="AE8" i="45" s="1"/>
  <c r="AE9" s="1"/>
  <c r="AE7" s="1"/>
  <c r="O19" i="9"/>
  <c r="AE11" i="45" s="1"/>
  <c r="AE12" s="1"/>
  <c r="AE10" s="1"/>
  <c r="O9" i="9"/>
  <c r="AE5" i="45" s="1"/>
  <c r="Y46"/>
  <c r="Y47"/>
  <c r="Y44"/>
  <c r="Y45"/>
  <c r="Y42"/>
  <c r="Y43"/>
  <c r="AA6" i="33"/>
  <c r="AA48" i="45"/>
  <c r="W4" i="33"/>
  <c r="Z48" i="45"/>
  <c r="AB48"/>
  <c r="AD7" i="13" l="1"/>
  <c r="P14" i="9"/>
  <c r="AF8" i="45" s="1"/>
  <c r="AF9" s="1"/>
  <c r="AF7" s="1"/>
  <c r="AC6" i="33" s="1"/>
  <c r="P19" i="9"/>
  <c r="AF11" i="45" s="1"/>
  <c r="AF12" s="1"/>
  <c r="AF10" s="1"/>
  <c r="P9" i="9"/>
  <c r="AF5" i="45" s="1"/>
  <c r="AF6" s="1"/>
  <c r="AF4" s="1"/>
  <c r="AA46"/>
  <c r="AA47"/>
  <c r="Z46"/>
  <c r="Z47"/>
  <c r="AB46"/>
  <c r="AB47"/>
  <c r="Z44"/>
  <c r="Z45"/>
  <c r="AB44"/>
  <c r="AB45"/>
  <c r="AA44"/>
  <c r="AA45"/>
  <c r="Z42"/>
  <c r="Z43"/>
  <c r="AA42"/>
  <c r="AA43"/>
  <c r="AB42"/>
  <c r="AB43"/>
  <c r="AE6"/>
  <c r="AE4" s="1"/>
  <c r="AA8" i="33"/>
  <c r="AB6"/>
  <c r="Z4"/>
  <c r="AE7" i="13" l="1"/>
  <c r="Q9" i="9"/>
  <c r="AG5" i="45" s="1"/>
  <c r="AG6" s="1"/>
  <c r="AG4" s="1"/>
  <c r="Q14" i="9"/>
  <c r="AG8" i="45" s="1"/>
  <c r="AG9" s="1"/>
  <c r="AG7" s="1"/>
  <c r="AD6" i="33" s="1"/>
  <c r="Q19" i="9"/>
  <c r="AG11" i="45" s="1"/>
  <c r="AG12" s="1"/>
  <c r="AG10" s="1"/>
  <c r="AB8" i="33"/>
  <c r="AC8"/>
  <c r="AC48" i="45"/>
  <c r="AA4" i="33"/>
  <c r="AD48" i="45"/>
  <c r="AF7" i="13" l="1"/>
  <c r="R9" i="9"/>
  <c r="AH5" i="45" s="1"/>
  <c r="AH6" s="1"/>
  <c r="AH4" s="1"/>
  <c r="R19" i="9"/>
  <c r="AH11" i="45" s="1"/>
  <c r="AH12" s="1"/>
  <c r="AH10" s="1"/>
  <c r="AE8" i="33" s="1"/>
  <c r="R14" i="9"/>
  <c r="AH8" i="45" s="1"/>
  <c r="AH9" s="1"/>
  <c r="AH7" s="1"/>
  <c r="AE6" i="33" s="1"/>
  <c r="AD46" i="45"/>
  <c r="AD47"/>
  <c r="AC46"/>
  <c r="AC47"/>
  <c r="AC44"/>
  <c r="AC45"/>
  <c r="AD44"/>
  <c r="AD45"/>
  <c r="AC42"/>
  <c r="AC43"/>
  <c r="AD42"/>
  <c r="AD43"/>
  <c r="AD8" i="33"/>
  <c r="AC4"/>
  <c r="AB4"/>
  <c r="AG7" i="13" l="1"/>
  <c r="S19" i="9"/>
  <c r="AI11" i="45" s="1"/>
  <c r="AI12" s="1"/>
  <c r="AI10" s="1"/>
  <c r="AF8" i="33" s="1"/>
  <c r="S14" i="9"/>
  <c r="AI8" i="45" s="1"/>
  <c r="AI9" s="1"/>
  <c r="AI7" s="1"/>
  <c r="AF6" i="33" s="1"/>
  <c r="S9" i="9"/>
  <c r="AI5" i="45" s="1"/>
  <c r="AI6" s="1"/>
  <c r="AI4" s="1"/>
  <c r="AF4" i="33" s="1"/>
  <c r="AE48" i="45"/>
  <c r="AE4" i="33"/>
  <c r="AF48" i="45"/>
  <c r="AD4" i="33"/>
  <c r="AH7" i="13" l="1"/>
  <c r="T9" i="9"/>
  <c r="AJ5" i="45" s="1"/>
  <c r="AJ6" s="1"/>
  <c r="AJ4" s="1"/>
  <c r="AG4" i="33" s="1"/>
  <c r="T19" i="9"/>
  <c r="AJ11" i="45" s="1"/>
  <c r="AJ12" s="1"/>
  <c r="AJ10" s="1"/>
  <c r="AG8" i="33" s="1"/>
  <c r="T14" i="9"/>
  <c r="AJ8" i="45" s="1"/>
  <c r="AJ9" s="1"/>
  <c r="AJ7" s="1"/>
  <c r="AG6" i="33" s="1"/>
  <c r="AF46" i="45"/>
  <c r="AF47"/>
  <c r="AE46"/>
  <c r="AE47"/>
  <c r="AF44"/>
  <c r="AF45"/>
  <c r="AE44"/>
  <c r="AE45"/>
  <c r="AF42"/>
  <c r="AF43"/>
  <c r="AE42"/>
  <c r="AE43"/>
  <c r="AG48"/>
  <c r="AI48"/>
  <c r="AH48"/>
  <c r="AI7" i="13" l="1"/>
  <c r="U9" i="9"/>
  <c r="AK5" i="45" s="1"/>
  <c r="AK6" s="1"/>
  <c r="AK4" s="1"/>
  <c r="AH4" i="33" s="1"/>
  <c r="U19" i="9"/>
  <c r="AK11" i="45" s="1"/>
  <c r="AK12" s="1"/>
  <c r="AK10" s="1"/>
  <c r="AH8" i="33" s="1"/>
  <c r="U14" i="9"/>
  <c r="AK8" i="45" s="1"/>
  <c r="AK9" s="1"/>
  <c r="AK7" s="1"/>
  <c r="AH6" i="33" s="1"/>
  <c r="AG46" i="45"/>
  <c r="AG47"/>
  <c r="AI46"/>
  <c r="AI47"/>
  <c r="AH46"/>
  <c r="AH47"/>
  <c r="AH44"/>
  <c r="AH45"/>
  <c r="AG44"/>
  <c r="AG45"/>
  <c r="AI44"/>
  <c r="AI45"/>
  <c r="AG42"/>
  <c r="AG43"/>
  <c r="AH42"/>
  <c r="AH43"/>
  <c r="AI42"/>
  <c r="AI43"/>
  <c r="AJ48"/>
  <c r="AJ7" i="13" l="1"/>
  <c r="V14" i="9"/>
  <c r="AL8" i="45" s="1"/>
  <c r="AL9" s="1"/>
  <c r="AL7" s="1"/>
  <c r="AI6" i="33" s="1"/>
  <c r="V9" i="9"/>
  <c r="AL5" i="45" s="1"/>
  <c r="AL6" s="1"/>
  <c r="AL4" s="1"/>
  <c r="AL48" s="1"/>
  <c r="AL47" s="1"/>
  <c r="V19" i="9"/>
  <c r="AL11" i="45" s="1"/>
  <c r="AL12" s="1"/>
  <c r="AL10" s="1"/>
  <c r="AI8" i="33" s="1"/>
  <c r="AJ46" i="45"/>
  <c r="AJ47"/>
  <c r="AJ44"/>
  <c r="AJ45"/>
  <c r="AJ42"/>
  <c r="AJ43"/>
  <c r="AK48"/>
  <c r="AL45" l="1"/>
  <c r="AL46"/>
  <c r="AL44"/>
  <c r="AL42"/>
  <c r="AI4" i="33"/>
  <c r="AK7" i="13"/>
  <c r="W19" i="9"/>
  <c r="AM11" i="45" s="1"/>
  <c r="AM12" s="1"/>
  <c r="AM10" s="1"/>
  <c r="AJ8" i="33" s="1"/>
  <c r="W14" i="9"/>
  <c r="AM8" i="45" s="1"/>
  <c r="AM9" s="1"/>
  <c r="AM7" s="1"/>
  <c r="AJ6" i="33" s="1"/>
  <c r="W9" i="9"/>
  <c r="AM5" i="45" s="1"/>
  <c r="AM6" s="1"/>
  <c r="AM4" s="1"/>
  <c r="AJ4" i="33" s="1"/>
  <c r="AL43" i="45"/>
  <c r="AK46"/>
  <c r="AK47"/>
  <c r="AK44"/>
  <c r="AK45"/>
  <c r="AK42"/>
  <c r="AK43"/>
  <c r="AL7" i="13" l="1"/>
  <c r="X14" i="9"/>
  <c r="AN8" i="45" s="1"/>
  <c r="AN9" s="1"/>
  <c r="AN7" s="1"/>
  <c r="AK6" i="33" s="1"/>
  <c r="X9" i="9"/>
  <c r="AN5" i="45" s="1"/>
  <c r="AN6" s="1"/>
  <c r="AN4" s="1"/>
  <c r="X19" i="9"/>
  <c r="AN11" i="45" s="1"/>
  <c r="AN12" s="1"/>
  <c r="AN10" s="1"/>
  <c r="AK8" i="33" s="1"/>
  <c r="AM48" i="45"/>
  <c r="AM45" s="1"/>
  <c r="AM42" l="1"/>
  <c r="AM43"/>
  <c r="AM7" i="13"/>
  <c r="Y19" i="9"/>
  <c r="AO11" i="45" s="1"/>
  <c r="AO12" s="1"/>
  <c r="AO10" s="1"/>
  <c r="AL8" i="33" s="1"/>
  <c r="Y14" i="9"/>
  <c r="AO8" i="45" s="1"/>
  <c r="AO9" s="1"/>
  <c r="AO7" s="1"/>
  <c r="AL6" i="33" s="1"/>
  <c r="Y9" i="9"/>
  <c r="AO5" i="45" s="1"/>
  <c r="AO6" s="1"/>
  <c r="AO4" s="1"/>
  <c r="AN48"/>
  <c r="AK4" i="33"/>
  <c r="AM46" i="45"/>
  <c r="AM47"/>
  <c r="AM44"/>
  <c r="AN7" i="13" l="1"/>
  <c r="Z19" i="9"/>
  <c r="AP11" i="45" s="1"/>
  <c r="AP12" s="1"/>
  <c r="AP10" s="1"/>
  <c r="AM8" i="33" s="1"/>
  <c r="Z14" i="9"/>
  <c r="AP8" i="45" s="1"/>
  <c r="AP9" s="1"/>
  <c r="AP7" s="1"/>
  <c r="AM6" i="33" s="1"/>
  <c r="Z9" i="9"/>
  <c r="AP5" i="45" s="1"/>
  <c r="AP6" s="1"/>
  <c r="AP4" s="1"/>
  <c r="AL4" i="33"/>
  <c r="AO48" i="45"/>
  <c r="AN47"/>
  <c r="AN43"/>
  <c r="AN42"/>
  <c r="AN45"/>
  <c r="AN46"/>
  <c r="AN44"/>
  <c r="AM4" i="33" l="1"/>
  <c r="AP48" i="45"/>
  <c r="AO7" i="13"/>
  <c r="AA19" i="9"/>
  <c r="AQ11" i="45" s="1"/>
  <c r="AQ12" s="1"/>
  <c r="AQ10" s="1"/>
  <c r="AN8" i="33" s="1"/>
  <c r="AA9" i="9"/>
  <c r="AQ5" i="45" s="1"/>
  <c r="AQ6" s="1"/>
  <c r="AQ4" s="1"/>
  <c r="AA14" i="9"/>
  <c r="AQ8" i="45" s="1"/>
  <c r="AQ9" s="1"/>
  <c r="AQ7" s="1"/>
  <c r="AN6" i="33" s="1"/>
  <c r="AO45" i="45"/>
  <c r="AO46"/>
  <c r="AO42"/>
  <c r="AO44"/>
  <c r="AO43"/>
  <c r="AO47"/>
  <c r="AP42" l="1"/>
  <c r="AP45"/>
  <c r="AP44"/>
  <c r="AP47"/>
  <c r="AP43"/>
  <c r="AP46"/>
  <c r="AN4" i="33"/>
  <c r="AQ48" i="45"/>
  <c r="AP7" i="13"/>
  <c r="AB14" i="9"/>
  <c r="AR8" i="45" s="1"/>
  <c r="AR9" s="1"/>
  <c r="AR7" s="1"/>
  <c r="AO6" i="33" s="1"/>
  <c r="AB9" i="9"/>
  <c r="AR5" i="45" s="1"/>
  <c r="AR6" s="1"/>
  <c r="AR4" s="1"/>
  <c r="AB19" i="9"/>
  <c r="AR11" i="45" s="1"/>
  <c r="AR12" s="1"/>
  <c r="AR10" s="1"/>
  <c r="AO8" i="33" s="1"/>
  <c r="AQ7" i="13" l="1"/>
  <c r="AC9" i="9"/>
  <c r="AS5" i="45" s="1"/>
  <c r="AS6" s="1"/>
  <c r="AS4" s="1"/>
  <c r="AC14" i="9"/>
  <c r="AS8" i="45" s="1"/>
  <c r="AS9" s="1"/>
  <c r="AS7" s="1"/>
  <c r="AP6" i="33" s="1"/>
  <c r="AC19" i="9"/>
  <c r="AS11" i="45" s="1"/>
  <c r="AS12" s="1"/>
  <c r="AS10" s="1"/>
  <c r="AP8" i="33" s="1"/>
  <c r="AO4"/>
  <c r="AR48" i="45"/>
  <c r="AQ43"/>
  <c r="AQ45"/>
  <c r="AQ42"/>
  <c r="AQ44"/>
  <c r="AQ47"/>
  <c r="AQ46"/>
  <c r="AP4" i="33" l="1"/>
  <c r="AS48" i="45"/>
  <c r="AR7" i="13"/>
  <c r="AD19" i="9"/>
  <c r="AT11" i="45" s="1"/>
  <c r="AT12" s="1"/>
  <c r="AT10" s="1"/>
  <c r="AQ8" i="33" s="1"/>
  <c r="AD14" i="9"/>
  <c r="AT8" i="45" s="1"/>
  <c r="AT9" s="1"/>
  <c r="AT7" s="1"/>
  <c r="AQ6" i="33" s="1"/>
  <c r="AD9" i="9"/>
  <c r="AT5" i="45" s="1"/>
  <c r="AT6" s="1"/>
  <c r="AT4" s="1"/>
  <c r="AR47"/>
  <c r="AR46"/>
  <c r="AR44"/>
  <c r="AR43"/>
  <c r="AR42"/>
  <c r="AR45"/>
  <c r="AQ4" i="33" l="1"/>
  <c r="AT48" i="45"/>
  <c r="AS46"/>
  <c r="AS42"/>
  <c r="AS47"/>
  <c r="AS43"/>
  <c r="AS44"/>
  <c r="AS45"/>
  <c r="AS7" i="13"/>
  <c r="AE19" i="9"/>
  <c r="AU11" i="45" s="1"/>
  <c r="AU12" s="1"/>
  <c r="AU10" s="1"/>
  <c r="AR8" i="33" s="1"/>
  <c r="AE14" i="9"/>
  <c r="AU8" i="45" s="1"/>
  <c r="AU9" s="1"/>
  <c r="AU7" s="1"/>
  <c r="AR6" i="33" s="1"/>
  <c r="AE9" i="9"/>
  <c r="AU5" i="45" s="1"/>
  <c r="AU6" s="1"/>
  <c r="AU4" s="1"/>
  <c r="AT7" i="13" l="1"/>
  <c r="AF9" i="9"/>
  <c r="AV5" i="45" s="1"/>
  <c r="AV6" s="1"/>
  <c r="AV4" s="1"/>
  <c r="AF19" i="9"/>
  <c r="AV11" i="45" s="1"/>
  <c r="AV12" s="1"/>
  <c r="AV10" s="1"/>
  <c r="AS8" i="33" s="1"/>
  <c r="AF14" i="9"/>
  <c r="AV8" i="45" s="1"/>
  <c r="AV9" s="1"/>
  <c r="AV7" s="1"/>
  <c r="AS6" i="33" s="1"/>
  <c r="AT46" i="45"/>
  <c r="AT45"/>
  <c r="AT44"/>
  <c r="AT43"/>
  <c r="AT42"/>
  <c r="AT47"/>
  <c r="AR4" i="33"/>
  <c r="AU48" i="45"/>
  <c r="AU7" i="13" l="1"/>
  <c r="AG9" i="9"/>
  <c r="AW5" i="45" s="1"/>
  <c r="AW6" s="1"/>
  <c r="AW4" s="1"/>
  <c r="AG14" i="9"/>
  <c r="AW8" i="45" s="1"/>
  <c r="AW9" s="1"/>
  <c r="AW7" s="1"/>
  <c r="AT6" i="33" s="1"/>
  <c r="AG19" i="9"/>
  <c r="AW11" i="45" s="1"/>
  <c r="AW12" s="1"/>
  <c r="AW10" s="1"/>
  <c r="AT8" i="33" s="1"/>
  <c r="AU47" i="45"/>
  <c r="AU46"/>
  <c r="AU43"/>
  <c r="AU42"/>
  <c r="AU45"/>
  <c r="AU44"/>
  <c r="AS4" i="33"/>
  <c r="AV48" i="45"/>
  <c r="AT4" i="33" l="1"/>
  <c r="AW48" i="45"/>
  <c r="AV44"/>
  <c r="AV46"/>
  <c r="AV43"/>
  <c r="AV42"/>
  <c r="AV47"/>
  <c r="AV45"/>
  <c r="AV7" i="13"/>
  <c r="AH9" i="9"/>
  <c r="AX5" i="45" s="1"/>
  <c r="AX6" s="1"/>
  <c r="AX4" s="1"/>
  <c r="AH14" i="9"/>
  <c r="AX8" i="45" s="1"/>
  <c r="AX9" s="1"/>
  <c r="AX7" s="1"/>
  <c r="AU6" i="33" s="1"/>
  <c r="AH19" i="9"/>
  <c r="AX11" i="45" s="1"/>
  <c r="AX12" s="1"/>
  <c r="AX10" s="1"/>
  <c r="AU8" i="33" s="1"/>
  <c r="AW7" i="13" l="1"/>
  <c r="AI19" i="9"/>
  <c r="AY11" i="45" s="1"/>
  <c r="AY12" s="1"/>
  <c r="AY10" s="1"/>
  <c r="AV8" i="33" s="1"/>
  <c r="AI9" i="9"/>
  <c r="AY5" i="45" s="1"/>
  <c r="AY6" s="1"/>
  <c r="AY4" s="1"/>
  <c r="AI14" i="9"/>
  <c r="AY8" i="45" s="1"/>
  <c r="AY9" s="1"/>
  <c r="AY7" s="1"/>
  <c r="AV6" i="33" s="1"/>
  <c r="AU4"/>
  <c r="AX48" i="45"/>
  <c r="AW45"/>
  <c r="AW47"/>
  <c r="AW46"/>
  <c r="AW44"/>
  <c r="AW43"/>
  <c r="AW42"/>
  <c r="AX45" l="1"/>
  <c r="AX42"/>
  <c r="AX44"/>
  <c r="AX46"/>
  <c r="AX43"/>
  <c r="AX47"/>
  <c r="AX7" i="13"/>
  <c r="AJ9" i="9"/>
  <c r="AZ5" i="45" s="1"/>
  <c r="AZ6" s="1"/>
  <c r="AZ4" s="1"/>
  <c r="AJ14" i="9"/>
  <c r="AZ8" i="45" s="1"/>
  <c r="AZ9" s="1"/>
  <c r="AZ7" s="1"/>
  <c r="AW6" i="33" s="1"/>
  <c r="AJ19" i="9"/>
  <c r="AZ11" i="45" s="1"/>
  <c r="AZ12" s="1"/>
  <c r="AZ10" s="1"/>
  <c r="AW8" i="33" s="1"/>
  <c r="AV4"/>
  <c r="AY48" i="45"/>
  <c r="AY7" i="13" l="1"/>
  <c r="AK14" i="9"/>
  <c r="BA8" i="45" s="1"/>
  <c r="BA9" s="1"/>
  <c r="BA7" s="1"/>
  <c r="AX6" i="33" s="1"/>
  <c r="AK19" i="9"/>
  <c r="BA11" i="45" s="1"/>
  <c r="BA12" s="1"/>
  <c r="BA10" s="1"/>
  <c r="AX8" i="33" s="1"/>
  <c r="AK9" i="9"/>
  <c r="BA5" i="45" s="1"/>
  <c r="BA6" s="1"/>
  <c r="BA4" s="1"/>
  <c r="AY47"/>
  <c r="AY43"/>
  <c r="AY45"/>
  <c r="AY44"/>
  <c r="AY46"/>
  <c r="AY42"/>
  <c r="AZ48"/>
  <c r="AW4" i="33"/>
  <c r="AZ46" i="45" l="1"/>
  <c r="AZ47"/>
  <c r="AZ43"/>
  <c r="AZ42"/>
  <c r="AZ45"/>
  <c r="AZ44"/>
  <c r="AX4" i="33"/>
  <c r="BA48" i="45"/>
  <c r="AZ7" i="13"/>
  <c r="AL9" i="9"/>
  <c r="BB5" i="45" s="1"/>
  <c r="BB6" s="1"/>
  <c r="BB4" s="1"/>
  <c r="AL14" i="9"/>
  <c r="BB8" i="45" s="1"/>
  <c r="BB9" s="1"/>
  <c r="BB7" s="1"/>
  <c r="AY6" i="33" s="1"/>
  <c r="AL19" i="9"/>
  <c r="BB11" i="45" s="1"/>
  <c r="BB12" s="1"/>
  <c r="BB10" s="1"/>
  <c r="AY8" i="33" s="1"/>
  <c r="AY4" l="1"/>
  <c r="BB48" i="45"/>
  <c r="BA7" i="13"/>
  <c r="AM9" i="9"/>
  <c r="BC5" i="45" s="1"/>
  <c r="BC6" s="1"/>
  <c r="BC4" s="1"/>
  <c r="AM19" i="9"/>
  <c r="BC11" i="45" s="1"/>
  <c r="BC12" s="1"/>
  <c r="BC10" s="1"/>
  <c r="AZ8" i="33" s="1"/>
  <c r="AM14" i="9"/>
  <c r="BC8" i="45" s="1"/>
  <c r="BC9" s="1"/>
  <c r="BC7" s="1"/>
  <c r="AZ6" i="33" s="1"/>
  <c r="BA45" i="45"/>
  <c r="BA44"/>
  <c r="BA43"/>
  <c r="BA47"/>
  <c r="BA46"/>
  <c r="BA42"/>
  <c r="BB43" l="1"/>
  <c r="BB46"/>
  <c r="BB42"/>
  <c r="BB47"/>
  <c r="BB45"/>
  <c r="BB44"/>
  <c r="AZ4" i="33"/>
  <c r="BC48" i="45"/>
  <c r="BB7" i="13"/>
  <c r="AN14" i="9"/>
  <c r="BD8" i="45" s="1"/>
  <c r="BD9" s="1"/>
  <c r="BD7" s="1"/>
  <c r="BA6" i="33" s="1"/>
  <c r="AN9" i="9"/>
  <c r="BD5" i="45" s="1"/>
  <c r="BD6" s="1"/>
  <c r="BD4" s="1"/>
  <c r="AN19" i="9"/>
  <c r="BD11" i="45" s="1"/>
  <c r="BD12" s="1"/>
  <c r="BD10" s="1"/>
  <c r="BA8" i="33" s="1"/>
  <c r="BC7" i="13" l="1"/>
  <c r="AO14" i="9"/>
  <c r="AO9"/>
  <c r="AO19"/>
  <c r="BD48" i="45"/>
  <c r="BA4" i="33"/>
  <c r="BC45" i="45"/>
  <c r="BC44"/>
  <c r="BC46"/>
  <c r="BC43"/>
  <c r="BC42"/>
  <c r="BC47"/>
  <c r="BD7" i="13" l="1"/>
  <c r="AP9" i="9"/>
  <c r="AP14"/>
  <c r="AP19"/>
  <c r="BD47" i="45"/>
  <c r="BD43"/>
  <c r="BD45"/>
  <c r="BD46"/>
  <c r="BD42"/>
  <c r="BD44"/>
  <c r="BE7" i="13" l="1"/>
  <c r="AQ9" i="9"/>
  <c r="AQ19"/>
  <c r="AQ14"/>
  <c r="BF7" i="13" l="1"/>
  <c r="AR14" i="9"/>
  <c r="AR9"/>
  <c r="AR19"/>
  <c r="BG7" i="13" l="1"/>
  <c r="AS14" i="9"/>
  <c r="AS19"/>
  <c r="AS9"/>
  <c r="AT19" l="1"/>
  <c r="AT14"/>
  <c r="AT9"/>
</calcChain>
</file>

<file path=xl/sharedStrings.xml><?xml version="1.0" encoding="utf-8"?>
<sst xmlns="http://schemas.openxmlformats.org/spreadsheetml/2006/main" count="1551" uniqueCount="792">
  <si>
    <r>
      <t xml:space="preserve"> </t>
    </r>
    <r>
      <rPr>
        <sz val="11"/>
        <color indexed="8"/>
        <rFont val="Calibri"/>
        <family val="2"/>
        <scheme val="minor"/>
      </rPr>
      <t>NAICS code</t>
    </r>
    <r>
      <rPr>
        <sz val="11"/>
        <rFont val="Calibri"/>
        <family val="2"/>
        <scheme val="minor"/>
      </rPr>
      <t xml:space="preserve"> </t>
    </r>
  </si>
  <si>
    <r>
      <t xml:space="preserve"> </t>
    </r>
    <r>
      <rPr>
        <sz val="11"/>
        <color indexed="8"/>
        <rFont val="Calibri"/>
        <family val="2"/>
        <scheme val="minor"/>
      </rPr>
      <t>Industry</t>
    </r>
    <r>
      <rPr>
        <sz val="11"/>
        <rFont val="Calibri"/>
        <family val="2"/>
        <scheme val="minor"/>
      </rPr>
      <t xml:space="preserve"> </t>
    </r>
  </si>
  <si>
    <r>
      <t xml:space="preserve"> </t>
    </r>
    <r>
      <rPr>
        <sz val="11"/>
        <color indexed="8"/>
        <rFont val="Calibri"/>
        <family val="2"/>
        <scheme val="minor"/>
      </rPr>
      <t>1999 to 2008</t>
    </r>
    <r>
      <rPr>
        <sz val="11"/>
        <rFont val="Calibri"/>
        <family val="2"/>
        <scheme val="minor"/>
      </rPr>
      <t xml:space="preserve"> </t>
    </r>
  </si>
  <si>
    <r>
      <t xml:space="preserve"> </t>
    </r>
    <r>
      <rPr>
        <sz val="11"/>
        <color indexed="8"/>
        <rFont val="Calibri"/>
        <family val="2"/>
        <scheme val="minor"/>
      </rPr>
      <t>Difference</t>
    </r>
    <r>
      <rPr>
        <sz val="11"/>
        <rFont val="Calibri"/>
        <family val="2"/>
        <scheme val="minor"/>
      </rPr>
      <t xml:space="preserve"> </t>
    </r>
  </si>
  <si>
    <r>
      <t xml:space="preserve"> </t>
    </r>
    <r>
      <rPr>
        <sz val="11"/>
        <color indexed="8"/>
        <rFont val="Calibri"/>
        <family val="2"/>
        <scheme val="minor"/>
      </rPr>
      <t>Percent Change</t>
    </r>
    <r>
      <rPr>
        <sz val="11"/>
        <rFont val="Calibri"/>
        <family val="2"/>
        <scheme val="minor"/>
      </rPr>
      <t xml:space="preserve"> </t>
    </r>
  </si>
  <si>
    <r>
      <t xml:space="preserve"> </t>
    </r>
    <r>
      <rPr>
        <b/>
        <sz val="11"/>
        <color indexed="8"/>
        <rFont val="Calibri"/>
        <family val="2"/>
        <scheme val="minor"/>
      </rPr>
      <t xml:space="preserve"> Total expenditures</t>
    </r>
    <r>
      <rPr>
        <sz val="11"/>
        <rFont val="Calibri"/>
        <family val="2"/>
        <scheme val="minor"/>
      </rPr>
      <t xml:space="preserve"> </t>
    </r>
  </si>
  <si>
    <r>
      <t xml:space="preserve"> </t>
    </r>
    <r>
      <rPr>
        <b/>
        <sz val="11"/>
        <color indexed="8"/>
        <rFont val="Calibri"/>
        <family val="2"/>
        <scheme val="minor"/>
      </rPr>
      <t>113-115</t>
    </r>
    <r>
      <rPr>
        <sz val="11"/>
        <rFont val="Calibri"/>
        <family val="2"/>
        <scheme val="minor"/>
      </rPr>
      <t xml:space="preserve"> </t>
    </r>
  </si>
  <si>
    <r>
      <t xml:space="preserve"> </t>
    </r>
    <r>
      <rPr>
        <b/>
        <sz val="11"/>
        <color indexed="8"/>
        <rFont val="Calibri"/>
        <family val="2"/>
        <scheme val="minor"/>
      </rPr>
      <t>Forestry, fishing, and agricultural services</t>
    </r>
    <r>
      <rPr>
        <sz val="11"/>
        <rFont val="Calibri"/>
        <family val="2"/>
        <scheme val="minor"/>
      </rPr>
      <t xml:space="preserve"> </t>
    </r>
  </si>
  <si>
    <r>
      <t xml:space="preserve"> </t>
    </r>
    <r>
      <rPr>
        <b/>
        <sz val="11"/>
        <color indexed="8"/>
        <rFont val="Calibri"/>
        <family val="2"/>
        <scheme val="minor"/>
      </rPr>
      <t>21</t>
    </r>
    <r>
      <rPr>
        <sz val="11"/>
        <rFont val="Calibri"/>
        <family val="2"/>
        <scheme val="minor"/>
      </rPr>
      <t xml:space="preserve"> </t>
    </r>
  </si>
  <si>
    <r>
      <t xml:space="preserve"> </t>
    </r>
    <r>
      <rPr>
        <b/>
        <sz val="11"/>
        <color indexed="8"/>
        <rFont val="Calibri"/>
        <family val="2"/>
        <scheme val="minor"/>
      </rPr>
      <t>Mining</t>
    </r>
    <r>
      <rPr>
        <sz val="11"/>
        <rFont val="Calibri"/>
        <family val="2"/>
        <scheme val="minor"/>
      </rPr>
      <t xml:space="preserve"> </t>
    </r>
  </si>
  <si>
    <r>
      <t xml:space="preserve"> </t>
    </r>
    <r>
      <rPr>
        <b/>
        <sz val="11"/>
        <color indexed="8"/>
        <rFont val="Calibri"/>
        <family val="2"/>
        <scheme val="minor"/>
      </rPr>
      <t>22</t>
    </r>
    <r>
      <rPr>
        <sz val="11"/>
        <rFont val="Calibri"/>
        <family val="2"/>
        <scheme val="minor"/>
      </rPr>
      <t xml:space="preserve"> </t>
    </r>
  </si>
  <si>
    <r>
      <t xml:space="preserve"> </t>
    </r>
    <r>
      <rPr>
        <b/>
        <sz val="11"/>
        <color indexed="8"/>
        <rFont val="Calibri"/>
        <family val="2"/>
        <scheme val="minor"/>
      </rPr>
      <t>Utilities</t>
    </r>
    <r>
      <rPr>
        <sz val="11"/>
        <rFont val="Calibri"/>
        <family val="2"/>
        <scheme val="minor"/>
      </rPr>
      <t xml:space="preserve"> </t>
    </r>
  </si>
  <si>
    <r>
      <t xml:space="preserve"> </t>
    </r>
    <r>
      <rPr>
        <b/>
        <sz val="11"/>
        <color indexed="8"/>
        <rFont val="Calibri"/>
        <family val="2"/>
        <scheme val="minor"/>
      </rPr>
      <t>23</t>
    </r>
    <r>
      <rPr>
        <sz val="11"/>
        <rFont val="Calibri"/>
        <family val="2"/>
        <scheme val="minor"/>
      </rPr>
      <t xml:space="preserve"> </t>
    </r>
  </si>
  <si>
    <r>
      <t xml:space="preserve"> </t>
    </r>
    <r>
      <rPr>
        <b/>
        <sz val="11"/>
        <color indexed="8"/>
        <rFont val="Calibri"/>
        <family val="2"/>
        <scheme val="minor"/>
      </rPr>
      <t>Construction</t>
    </r>
    <r>
      <rPr>
        <sz val="11"/>
        <rFont val="Calibri"/>
        <family val="2"/>
        <scheme val="minor"/>
      </rPr>
      <t xml:space="preserve"> </t>
    </r>
  </si>
  <si>
    <r>
      <t xml:space="preserve"> </t>
    </r>
    <r>
      <rPr>
        <b/>
        <sz val="11"/>
        <color indexed="8"/>
        <rFont val="Calibri"/>
        <family val="2"/>
        <scheme val="minor"/>
      </rPr>
      <t>31-33</t>
    </r>
    <r>
      <rPr>
        <sz val="11"/>
        <rFont val="Calibri"/>
        <family val="2"/>
        <scheme val="minor"/>
      </rPr>
      <t xml:space="preserve"> </t>
    </r>
  </si>
  <si>
    <r>
      <t xml:space="preserve"> </t>
    </r>
    <r>
      <rPr>
        <b/>
        <sz val="11"/>
        <color indexed="8"/>
        <rFont val="Calibri"/>
        <family val="2"/>
        <scheme val="minor"/>
      </rPr>
      <t>Manufacturing</t>
    </r>
    <r>
      <rPr>
        <sz val="11"/>
        <rFont val="Calibri"/>
        <family val="2"/>
        <scheme val="minor"/>
      </rPr>
      <t xml:space="preserve"> </t>
    </r>
  </si>
  <si>
    <r>
      <t xml:space="preserve"> </t>
    </r>
    <r>
      <rPr>
        <sz val="11"/>
        <color indexed="8"/>
        <rFont val="Calibri"/>
        <family val="2"/>
        <scheme val="minor"/>
      </rPr>
      <t>321, 327, 33</t>
    </r>
    <r>
      <rPr>
        <sz val="11"/>
        <rFont val="Calibri"/>
        <family val="2"/>
        <scheme val="minor"/>
      </rPr>
      <t xml:space="preserve"> </t>
    </r>
  </si>
  <si>
    <r>
      <t xml:space="preserve"> </t>
    </r>
    <r>
      <rPr>
        <sz val="11"/>
        <color indexed="8"/>
        <rFont val="Calibri"/>
        <family val="2"/>
        <scheme val="minor"/>
      </rPr>
      <t xml:space="preserve"> Durable goods industries</t>
    </r>
    <r>
      <rPr>
        <sz val="11"/>
        <rFont val="Calibri"/>
        <family val="2"/>
        <scheme val="minor"/>
      </rPr>
      <t xml:space="preserve"> </t>
    </r>
  </si>
  <si>
    <r>
      <t xml:space="preserve"> </t>
    </r>
    <r>
      <rPr>
        <sz val="11"/>
        <color indexed="8"/>
        <rFont val="Calibri"/>
        <family val="2"/>
        <scheme val="minor"/>
      </rPr>
      <t>31, 322-326</t>
    </r>
    <r>
      <rPr>
        <sz val="11"/>
        <rFont val="Calibri"/>
        <family val="2"/>
        <scheme val="minor"/>
      </rPr>
      <t xml:space="preserve"> </t>
    </r>
  </si>
  <si>
    <r>
      <t xml:space="preserve"> </t>
    </r>
    <r>
      <rPr>
        <sz val="11"/>
        <color indexed="8"/>
        <rFont val="Calibri"/>
        <family val="2"/>
        <scheme val="minor"/>
      </rPr>
      <t xml:space="preserve"> Nondurable goods industries</t>
    </r>
    <r>
      <rPr>
        <sz val="11"/>
        <rFont val="Calibri"/>
        <family val="2"/>
        <scheme val="minor"/>
      </rPr>
      <t xml:space="preserve"> </t>
    </r>
  </si>
  <si>
    <r>
      <t xml:space="preserve"> </t>
    </r>
    <r>
      <rPr>
        <b/>
        <sz val="11"/>
        <color indexed="8"/>
        <rFont val="Calibri"/>
        <family val="2"/>
        <scheme val="minor"/>
      </rPr>
      <t>42</t>
    </r>
    <r>
      <rPr>
        <sz val="11"/>
        <rFont val="Calibri"/>
        <family val="2"/>
        <scheme val="minor"/>
      </rPr>
      <t xml:space="preserve"> </t>
    </r>
  </si>
  <si>
    <r>
      <t xml:space="preserve"> </t>
    </r>
    <r>
      <rPr>
        <b/>
        <sz val="11"/>
        <color indexed="8"/>
        <rFont val="Calibri"/>
        <family val="2"/>
        <scheme val="minor"/>
      </rPr>
      <t>Wholesale trade</t>
    </r>
    <r>
      <rPr>
        <sz val="11"/>
        <rFont val="Calibri"/>
        <family val="2"/>
        <scheme val="minor"/>
      </rPr>
      <t xml:space="preserve"> </t>
    </r>
  </si>
  <si>
    <r>
      <t xml:space="preserve"> </t>
    </r>
    <r>
      <rPr>
        <b/>
        <sz val="11"/>
        <color indexed="8"/>
        <rFont val="Calibri"/>
        <family val="2"/>
        <scheme val="minor"/>
      </rPr>
      <t>44-45</t>
    </r>
    <r>
      <rPr>
        <sz val="11"/>
        <rFont val="Calibri"/>
        <family val="2"/>
        <scheme val="minor"/>
      </rPr>
      <t xml:space="preserve"> </t>
    </r>
  </si>
  <si>
    <r>
      <t xml:space="preserve"> </t>
    </r>
    <r>
      <rPr>
        <b/>
        <sz val="11"/>
        <color indexed="8"/>
        <rFont val="Calibri"/>
        <family val="2"/>
        <scheme val="minor"/>
      </rPr>
      <t>Retail trade</t>
    </r>
    <r>
      <rPr>
        <sz val="11"/>
        <rFont val="Calibri"/>
        <family val="2"/>
        <scheme val="minor"/>
      </rPr>
      <t xml:space="preserve"> </t>
    </r>
  </si>
  <si>
    <r>
      <t xml:space="preserve"> </t>
    </r>
    <r>
      <rPr>
        <b/>
        <sz val="11"/>
        <color indexed="8"/>
        <rFont val="Calibri"/>
        <family val="2"/>
        <scheme val="minor"/>
      </rPr>
      <t>48-49</t>
    </r>
    <r>
      <rPr>
        <sz val="11"/>
        <rFont val="Calibri"/>
        <family val="2"/>
        <scheme val="minor"/>
      </rPr>
      <t xml:space="preserve"> </t>
    </r>
  </si>
  <si>
    <r>
      <t xml:space="preserve"> </t>
    </r>
    <r>
      <rPr>
        <b/>
        <sz val="11"/>
        <color indexed="8"/>
        <rFont val="Calibri"/>
        <family val="2"/>
        <scheme val="minor"/>
      </rPr>
      <t>Transportation and warehousing</t>
    </r>
    <r>
      <rPr>
        <sz val="11"/>
        <rFont val="Calibri"/>
        <family val="2"/>
        <scheme val="minor"/>
      </rPr>
      <t xml:space="preserve"> </t>
    </r>
  </si>
  <si>
    <r>
      <t xml:space="preserve"> </t>
    </r>
    <r>
      <rPr>
        <b/>
        <sz val="11"/>
        <color indexed="8"/>
        <rFont val="Calibri"/>
        <family val="2"/>
        <scheme val="minor"/>
      </rPr>
      <t>51</t>
    </r>
    <r>
      <rPr>
        <sz val="11"/>
        <rFont val="Calibri"/>
        <family val="2"/>
        <scheme val="minor"/>
      </rPr>
      <t xml:space="preserve"> </t>
    </r>
  </si>
  <si>
    <r>
      <t xml:space="preserve"> </t>
    </r>
    <r>
      <rPr>
        <b/>
        <sz val="11"/>
        <color indexed="8"/>
        <rFont val="Calibri"/>
        <family val="2"/>
        <scheme val="minor"/>
      </rPr>
      <t>Information</t>
    </r>
    <r>
      <rPr>
        <sz val="11"/>
        <rFont val="Calibri"/>
        <family val="2"/>
        <scheme val="minor"/>
      </rPr>
      <t xml:space="preserve"> </t>
    </r>
  </si>
  <si>
    <r>
      <t xml:space="preserve"> </t>
    </r>
    <r>
      <rPr>
        <b/>
        <sz val="11"/>
        <color indexed="8"/>
        <rFont val="Calibri"/>
        <family val="2"/>
        <scheme val="minor"/>
      </rPr>
      <t>52</t>
    </r>
    <r>
      <rPr>
        <sz val="11"/>
        <rFont val="Calibri"/>
        <family val="2"/>
        <scheme val="minor"/>
      </rPr>
      <t xml:space="preserve"> </t>
    </r>
  </si>
  <si>
    <r>
      <t xml:space="preserve"> </t>
    </r>
    <r>
      <rPr>
        <b/>
        <sz val="11"/>
        <color indexed="8"/>
        <rFont val="Calibri"/>
        <family val="2"/>
        <scheme val="minor"/>
      </rPr>
      <t>Finance and insurance</t>
    </r>
    <r>
      <rPr>
        <sz val="11"/>
        <rFont val="Calibri"/>
        <family val="2"/>
        <scheme val="minor"/>
      </rPr>
      <t xml:space="preserve"> </t>
    </r>
  </si>
  <si>
    <r>
      <t xml:space="preserve"> </t>
    </r>
    <r>
      <rPr>
        <b/>
        <sz val="11"/>
        <color indexed="8"/>
        <rFont val="Calibri"/>
        <family val="2"/>
        <scheme val="minor"/>
      </rPr>
      <t>53</t>
    </r>
    <r>
      <rPr>
        <sz val="11"/>
        <rFont val="Calibri"/>
        <family val="2"/>
        <scheme val="minor"/>
      </rPr>
      <t xml:space="preserve"> </t>
    </r>
  </si>
  <si>
    <r>
      <t xml:space="preserve"> </t>
    </r>
    <r>
      <rPr>
        <b/>
        <sz val="11"/>
        <color indexed="8"/>
        <rFont val="Calibri"/>
        <family val="2"/>
        <scheme val="minor"/>
      </rPr>
      <t>Real estate and rental and leasing</t>
    </r>
    <r>
      <rPr>
        <sz val="11"/>
        <rFont val="Calibri"/>
        <family val="2"/>
        <scheme val="minor"/>
      </rPr>
      <t xml:space="preserve"> </t>
    </r>
  </si>
  <si>
    <r>
      <t xml:space="preserve"> </t>
    </r>
    <r>
      <rPr>
        <b/>
        <sz val="11"/>
        <color indexed="8"/>
        <rFont val="Calibri"/>
        <family val="2"/>
        <scheme val="minor"/>
      </rPr>
      <t>54</t>
    </r>
    <r>
      <rPr>
        <sz val="11"/>
        <rFont val="Calibri"/>
        <family val="2"/>
        <scheme val="minor"/>
      </rPr>
      <t xml:space="preserve"> </t>
    </r>
  </si>
  <si>
    <r>
      <t xml:space="preserve"> </t>
    </r>
    <r>
      <rPr>
        <b/>
        <sz val="11"/>
        <color indexed="8"/>
        <rFont val="Calibri"/>
        <family val="2"/>
        <scheme val="minor"/>
      </rPr>
      <t>Professional, scientific, and technical services</t>
    </r>
    <r>
      <rPr>
        <sz val="11"/>
        <rFont val="Calibri"/>
        <family val="2"/>
        <scheme val="minor"/>
      </rPr>
      <t xml:space="preserve"> </t>
    </r>
  </si>
  <si>
    <r>
      <t xml:space="preserve"> </t>
    </r>
    <r>
      <rPr>
        <b/>
        <sz val="11"/>
        <color indexed="8"/>
        <rFont val="Calibri"/>
        <family val="2"/>
        <scheme val="minor"/>
      </rPr>
      <t>55</t>
    </r>
    <r>
      <rPr>
        <sz val="11"/>
        <rFont val="Calibri"/>
        <family val="2"/>
        <scheme val="minor"/>
      </rPr>
      <t xml:space="preserve"> </t>
    </r>
  </si>
  <si>
    <r>
      <t xml:space="preserve"> </t>
    </r>
    <r>
      <rPr>
        <b/>
        <sz val="11"/>
        <color indexed="8"/>
        <rFont val="Calibri"/>
        <family val="2"/>
        <scheme val="minor"/>
      </rPr>
      <t>Management of companies and enterprises</t>
    </r>
    <r>
      <rPr>
        <sz val="11"/>
        <rFont val="Calibri"/>
        <family val="2"/>
        <scheme val="minor"/>
      </rPr>
      <t xml:space="preserve"> </t>
    </r>
  </si>
  <si>
    <r>
      <t xml:space="preserve"> </t>
    </r>
    <r>
      <rPr>
        <b/>
        <sz val="11"/>
        <color indexed="8"/>
        <rFont val="Calibri"/>
        <family val="2"/>
        <scheme val="minor"/>
      </rPr>
      <t>56</t>
    </r>
    <r>
      <rPr>
        <sz val="11"/>
        <rFont val="Calibri"/>
        <family val="2"/>
        <scheme val="minor"/>
      </rPr>
      <t xml:space="preserve"> </t>
    </r>
  </si>
  <si>
    <r>
      <t xml:space="preserve"> </t>
    </r>
    <r>
      <rPr>
        <b/>
        <sz val="11"/>
        <color indexed="8"/>
        <rFont val="Calibri"/>
        <family val="2"/>
        <scheme val="minor"/>
      </rPr>
      <t>Administrative and support and waste management</t>
    </r>
    <r>
      <rPr>
        <sz val="11"/>
        <rFont val="Calibri"/>
        <family val="2"/>
        <scheme val="minor"/>
      </rPr>
      <t xml:space="preserve"> </t>
    </r>
  </si>
  <si>
    <r>
      <t xml:space="preserve"> </t>
    </r>
    <r>
      <rPr>
        <b/>
        <sz val="11"/>
        <color indexed="8"/>
        <rFont val="Calibri"/>
        <family val="2"/>
        <scheme val="minor"/>
      </rPr>
      <t>61</t>
    </r>
    <r>
      <rPr>
        <sz val="11"/>
        <rFont val="Calibri"/>
        <family val="2"/>
        <scheme val="minor"/>
      </rPr>
      <t xml:space="preserve"> </t>
    </r>
  </si>
  <si>
    <r>
      <t xml:space="preserve"> </t>
    </r>
    <r>
      <rPr>
        <b/>
        <sz val="11"/>
        <color indexed="8"/>
        <rFont val="Calibri"/>
        <family val="2"/>
        <scheme val="minor"/>
      </rPr>
      <t>Educational services</t>
    </r>
    <r>
      <rPr>
        <sz val="11"/>
        <rFont val="Calibri"/>
        <family val="2"/>
        <scheme val="minor"/>
      </rPr>
      <t xml:space="preserve"> </t>
    </r>
  </si>
  <si>
    <r>
      <t xml:space="preserve"> </t>
    </r>
    <r>
      <rPr>
        <b/>
        <sz val="11"/>
        <color indexed="8"/>
        <rFont val="Calibri"/>
        <family val="2"/>
        <scheme val="minor"/>
      </rPr>
      <t>62</t>
    </r>
    <r>
      <rPr>
        <sz val="11"/>
        <rFont val="Calibri"/>
        <family val="2"/>
        <scheme val="minor"/>
      </rPr>
      <t xml:space="preserve"> </t>
    </r>
  </si>
  <si>
    <r>
      <t xml:space="preserve"> </t>
    </r>
    <r>
      <rPr>
        <b/>
        <sz val="11"/>
        <color indexed="8"/>
        <rFont val="Calibri"/>
        <family val="2"/>
        <scheme val="minor"/>
      </rPr>
      <t>Health care and social assistance</t>
    </r>
    <r>
      <rPr>
        <sz val="11"/>
        <rFont val="Calibri"/>
        <family val="2"/>
        <scheme val="minor"/>
      </rPr>
      <t xml:space="preserve"> </t>
    </r>
  </si>
  <si>
    <r>
      <t xml:space="preserve"> </t>
    </r>
    <r>
      <rPr>
        <b/>
        <sz val="11"/>
        <color indexed="8"/>
        <rFont val="Calibri"/>
        <family val="2"/>
        <scheme val="minor"/>
      </rPr>
      <t>71</t>
    </r>
    <r>
      <rPr>
        <sz val="11"/>
        <rFont val="Calibri"/>
        <family val="2"/>
        <scheme val="minor"/>
      </rPr>
      <t xml:space="preserve"> </t>
    </r>
  </si>
  <si>
    <r>
      <t xml:space="preserve"> </t>
    </r>
    <r>
      <rPr>
        <b/>
        <sz val="11"/>
        <color indexed="8"/>
        <rFont val="Calibri"/>
        <family val="2"/>
        <scheme val="minor"/>
      </rPr>
      <t>Arts, entertainment, and recreation</t>
    </r>
    <r>
      <rPr>
        <sz val="11"/>
        <rFont val="Calibri"/>
        <family val="2"/>
        <scheme val="minor"/>
      </rPr>
      <t xml:space="preserve"> </t>
    </r>
  </si>
  <si>
    <r>
      <t xml:space="preserve"> </t>
    </r>
    <r>
      <rPr>
        <b/>
        <sz val="11"/>
        <color indexed="8"/>
        <rFont val="Calibri"/>
        <family val="2"/>
        <scheme val="minor"/>
      </rPr>
      <t>72</t>
    </r>
    <r>
      <rPr>
        <sz val="11"/>
        <rFont val="Calibri"/>
        <family val="2"/>
        <scheme val="minor"/>
      </rPr>
      <t xml:space="preserve"> </t>
    </r>
  </si>
  <si>
    <r>
      <t xml:space="preserve"> </t>
    </r>
    <r>
      <rPr>
        <b/>
        <sz val="11"/>
        <color indexed="8"/>
        <rFont val="Calibri"/>
        <family val="2"/>
        <scheme val="minor"/>
      </rPr>
      <t>Accommodation and food services</t>
    </r>
    <r>
      <rPr>
        <sz val="11"/>
        <rFont val="Calibri"/>
        <family val="2"/>
        <scheme val="minor"/>
      </rPr>
      <t xml:space="preserve"> </t>
    </r>
  </si>
  <si>
    <r>
      <t xml:space="preserve"> </t>
    </r>
    <r>
      <rPr>
        <b/>
        <sz val="11"/>
        <color indexed="8"/>
        <rFont val="Calibri"/>
        <family val="2"/>
        <scheme val="minor"/>
      </rPr>
      <t>81</t>
    </r>
    <r>
      <rPr>
        <sz val="11"/>
        <rFont val="Calibri"/>
        <family val="2"/>
        <scheme val="minor"/>
      </rPr>
      <t xml:space="preserve"> </t>
    </r>
  </si>
  <si>
    <r>
      <t xml:space="preserve"> </t>
    </r>
    <r>
      <rPr>
        <b/>
        <sz val="11"/>
        <color indexed="8"/>
        <rFont val="Calibri"/>
        <family val="2"/>
        <scheme val="minor"/>
      </rPr>
      <t>Other services (except public administration)</t>
    </r>
    <r>
      <rPr>
        <sz val="11"/>
        <rFont val="Calibri"/>
        <family val="2"/>
        <scheme val="minor"/>
      </rPr>
      <t xml:space="preserve"> </t>
    </r>
  </si>
  <si>
    <r>
      <t xml:space="preserve"> </t>
    </r>
    <r>
      <rPr>
        <b/>
        <sz val="11"/>
        <color indexed="8"/>
        <rFont val="Calibri"/>
        <family val="2"/>
        <scheme val="minor"/>
      </rPr>
      <t>Structure and equipment expenditures serving multiple industries</t>
    </r>
    <r>
      <rPr>
        <sz val="11"/>
        <rFont val="Calibri"/>
        <family val="2"/>
        <scheme val="minor"/>
      </rPr>
      <t xml:space="preserve"> </t>
    </r>
  </si>
  <si>
    <r>
      <t xml:space="preserve"> </t>
    </r>
    <r>
      <rPr>
        <sz val="11"/>
        <color indexed="8"/>
        <rFont val="Calibri"/>
        <family val="2"/>
        <scheme val="minor"/>
      </rPr>
      <t>Note: Detail may not add to total because of rounding.</t>
    </r>
    <r>
      <rPr>
        <sz val="11"/>
        <rFont val="Calibri"/>
        <family val="2"/>
        <scheme val="minor"/>
      </rPr>
      <t xml:space="preserve"> </t>
    </r>
  </si>
  <si>
    <r>
      <t xml:space="preserve"> </t>
    </r>
    <r>
      <rPr>
        <sz val="11"/>
        <color indexed="8"/>
        <rFont val="Calibri"/>
        <family val="2"/>
        <scheme val="minor"/>
      </rPr>
      <t>Source: Annual Capital Expenditures Survey</t>
    </r>
    <r>
      <rPr>
        <sz val="11"/>
        <rFont val="Calibri"/>
        <family val="2"/>
        <scheme val="minor"/>
      </rPr>
      <t xml:space="preserve"> </t>
    </r>
  </si>
  <si>
    <r>
      <t xml:space="preserve"> </t>
    </r>
    <r>
      <rPr>
        <b/>
        <sz val="11"/>
        <color indexed="8"/>
        <rFont val="Calibri"/>
        <family val="2"/>
        <scheme val="minor"/>
      </rPr>
      <t>Table 2a. Total Capital Expenditures for Companies With Employees by Industry Sector: 1999 to 2008</t>
    </r>
    <r>
      <rPr>
        <b/>
        <sz val="11"/>
        <rFont val="Calibri"/>
        <family val="2"/>
        <scheme val="minor"/>
      </rPr>
      <t xml:space="preserve"> </t>
    </r>
  </si>
  <si>
    <r>
      <t xml:space="preserve"> </t>
    </r>
    <r>
      <rPr>
        <sz val="11"/>
        <color indexed="8"/>
        <rFont val="Calibri"/>
        <family val="2"/>
        <scheme val="minor"/>
      </rPr>
      <t>[Millions of dollars.]</t>
    </r>
    <r>
      <rPr>
        <sz val="11"/>
        <color theme="1"/>
        <rFont val="Calibri"/>
        <family val="2"/>
        <scheme val="minor"/>
      </rPr>
      <t xml:space="preserve"> </t>
    </r>
  </si>
  <si>
    <r>
      <t xml:space="preserve"> </t>
    </r>
    <r>
      <rPr>
        <sz val="11"/>
        <color indexed="8"/>
        <rFont val="Calibri"/>
        <family val="2"/>
        <scheme val="minor"/>
      </rPr>
      <t>Companies With Employees by Industry Sector: 1999 to 2008</t>
    </r>
    <r>
      <rPr>
        <sz val="11"/>
        <color theme="1"/>
        <rFont val="Calibri"/>
        <family val="2"/>
        <scheme val="minor"/>
      </rPr>
      <t xml:space="preserve"> </t>
    </r>
  </si>
  <si>
    <r>
      <t xml:space="preserve"> </t>
    </r>
    <r>
      <rPr>
        <sz val="11"/>
        <color indexed="8"/>
        <rFont val="Calibri"/>
        <family val="2"/>
        <scheme val="minor"/>
      </rPr>
      <t>[Percent.]</t>
    </r>
    <r>
      <rPr>
        <sz val="11"/>
        <rFont val="Calibri"/>
        <family val="2"/>
        <scheme val="minor"/>
      </rPr>
      <t xml:space="preserve"> </t>
    </r>
  </si>
  <si>
    <r>
      <t xml:space="preserve"> </t>
    </r>
    <r>
      <rPr>
        <b/>
        <sz val="11"/>
        <color indexed="8"/>
        <rFont val="Calibri"/>
        <family val="2"/>
        <scheme val="minor"/>
      </rPr>
      <t>(z)</t>
    </r>
    <r>
      <rPr>
        <sz val="11"/>
        <rFont val="Calibri"/>
        <family val="2"/>
        <scheme val="minor"/>
      </rPr>
      <t xml:space="preserve"> </t>
    </r>
  </si>
  <si>
    <r>
      <t xml:space="preserve"> </t>
    </r>
    <r>
      <rPr>
        <sz val="11"/>
        <color indexed="8"/>
        <rFont val="Calibri"/>
        <family val="2"/>
        <scheme val="minor"/>
      </rPr>
      <t>Note: (z) means that the relative standard error is less than 0.05.</t>
    </r>
    <r>
      <rPr>
        <sz val="11"/>
        <rFont val="Calibri"/>
        <family val="2"/>
        <scheme val="minor"/>
      </rPr>
      <t xml:space="preserve"> </t>
    </r>
  </si>
  <si>
    <r>
      <t xml:space="preserve"> </t>
    </r>
    <r>
      <rPr>
        <b/>
        <sz val="11"/>
        <color indexed="8"/>
        <rFont val="Calibri"/>
        <family val="2"/>
        <scheme val="minor"/>
      </rPr>
      <t>Table 2b. Relative Standard Errors for Total Capital Expenditures and Standard Errors for Difference and Percent Change for</t>
    </r>
    <r>
      <rPr>
        <b/>
        <sz val="11"/>
        <rFont val="Calibri"/>
        <family val="2"/>
        <scheme val="minor"/>
      </rPr>
      <t xml:space="preserve"> </t>
    </r>
  </si>
  <si>
    <t>Services (structure)</t>
  </si>
  <si>
    <t>Row</t>
  </si>
  <si>
    <t>Industry</t>
  </si>
  <si>
    <t>Totals</t>
  </si>
  <si>
    <t>All</t>
  </si>
  <si>
    <r>
      <t xml:space="preserve">Partial Eqp: </t>
    </r>
    <r>
      <rPr>
        <b/>
        <sz val="11"/>
        <color theme="1"/>
        <rFont val="Calibri"/>
        <family val="2"/>
        <scheme val="minor"/>
      </rPr>
      <t>Utilities</t>
    </r>
    <r>
      <rPr>
        <sz val="11"/>
        <color theme="1"/>
        <rFont val="Calibri"/>
        <family val="2"/>
        <scheme val="minor"/>
      </rPr>
      <t xml:space="preserve"> and </t>
    </r>
    <r>
      <rPr>
        <b/>
        <sz val="11"/>
        <color theme="1"/>
        <rFont val="Calibri"/>
        <family val="2"/>
        <scheme val="minor"/>
      </rPr>
      <t>Transp&amp;Warehousing</t>
    </r>
  </si>
  <si>
    <t>Utilities</t>
  </si>
  <si>
    <t>Transp &amp; Warehousing</t>
  </si>
  <si>
    <t>Diff: All - Partial</t>
  </si>
  <si>
    <t>Coeff Correl</t>
  </si>
  <si>
    <t>q1</t>
  </si>
  <si>
    <t>q2</t>
  </si>
  <si>
    <t>q3</t>
  </si>
  <si>
    <t>q4</t>
  </si>
  <si>
    <t>'Cap Expend (Table 4a)'!</t>
  </si>
  <si>
    <t>Intercept</t>
  </si>
  <si>
    <t>Census 2003</t>
  </si>
  <si>
    <t>Census 2002</t>
  </si>
  <si>
    <t>NAICS</t>
  </si>
  <si>
    <t>All motors, including Energy Efficient (EE)</t>
  </si>
  <si>
    <t>1 through 5 hp</t>
  </si>
  <si>
    <t>greater than 5 through 20 hp</t>
  </si>
  <si>
    <t>greater than 20 through 50 hp</t>
  </si>
  <si>
    <t>greater than 50 through 100 hp</t>
  </si>
  <si>
    <t>greater than 100 through 200 hp</t>
  </si>
  <si>
    <t>greater than 200 through 500 hp</t>
  </si>
  <si>
    <t>3353123</t>
  </si>
  <si>
    <t xml:space="preserve"> </t>
  </si>
  <si>
    <t>2002 Census</t>
  </si>
  <si>
    <t>Product</t>
  </si>
  <si>
    <t>Product description</t>
  </si>
  <si>
    <t>Value</t>
  </si>
  <si>
    <t>Exports</t>
  </si>
  <si>
    <t>Imports</t>
  </si>
  <si>
    <t>% Exp</t>
  </si>
  <si>
    <t>% Imp</t>
  </si>
  <si>
    <t>Supply/Production</t>
  </si>
  <si>
    <t>Integral horsepower motors and generators..............................................</t>
  </si>
  <si>
    <t>2003 Census</t>
  </si>
  <si>
    <t>NEMA Index</t>
  </si>
  <si>
    <t>Cap Exped Index</t>
  </si>
  <si>
    <t>Cap Expend (adjusted)</t>
  </si>
  <si>
    <t>Adj</t>
  </si>
  <si>
    <t>Year</t>
  </si>
  <si>
    <t>Index</t>
  </si>
  <si>
    <t>Annual</t>
  </si>
  <si>
    <t>To 2001</t>
  </si>
  <si>
    <t>Source: U.S. BLS</t>
  </si>
  <si>
    <t>GDP Index (AEO and quadratic regression)</t>
  </si>
  <si>
    <t>Polyphase induction, excluding synchronous - US Production</t>
  </si>
  <si>
    <t>US production</t>
  </si>
  <si>
    <t>US Production (units)</t>
  </si>
  <si>
    <t>Source: US Census &lt;http://www.census.gov/manufacturing/cir/historical_data/discontinued/ma335h/index.html&gt;</t>
  </si>
  <si>
    <t>Average</t>
  </si>
  <si>
    <t>1997 Manufacturing Profiles</t>
  </si>
  <si>
    <t>Product Code</t>
  </si>
  <si>
    <t>36212 15</t>
  </si>
  <si>
    <t>36212 16</t>
  </si>
  <si>
    <t>36212 17</t>
  </si>
  <si>
    <t>36212 18</t>
  </si>
  <si>
    <t>36212 19</t>
  </si>
  <si>
    <t>36212 20</t>
  </si>
  <si>
    <t>1998 Manufacturing Profiles</t>
  </si>
  <si>
    <t>1996 Manufacturing Profiles</t>
  </si>
  <si>
    <t>1995 Manufacturing Profiles</t>
  </si>
  <si>
    <t>1994 Manufacturing Profiles</t>
  </si>
  <si>
    <t>1000 Units</t>
  </si>
  <si>
    <t>Table 5.5.5U. Private Fixed Investment in Equipment and Software by Type</t>
  </si>
  <si>
    <t>[Millions of dollars; quarters seasonally adjusted at annual rates]</t>
  </si>
  <si>
    <t>Bureau of Economic Analysis</t>
  </si>
  <si>
    <t>Line</t>
  </si>
  <si>
    <t> </t>
  </si>
  <si>
    <t>1993</t>
  </si>
  <si>
    <t>1994</t>
  </si>
  <si>
    <t>1995</t>
  </si>
  <si>
    <t>1996</t>
  </si>
  <si>
    <t>1997</t>
  </si>
  <si>
    <t>1998</t>
  </si>
  <si>
    <t>1999</t>
  </si>
  <si>
    <t>2000</t>
  </si>
  <si>
    <t>2001</t>
  </si>
  <si>
    <t>2002</t>
  </si>
  <si>
    <t>2003</t>
  </si>
  <si>
    <t>2004</t>
  </si>
  <si>
    <t>2005</t>
  </si>
  <si>
    <t>2006</t>
  </si>
  <si>
    <t>2007</t>
  </si>
  <si>
    <t>2008</t>
  </si>
  <si>
    <t>2009</t>
  </si>
  <si>
    <t>2010</t>
  </si>
  <si>
    <t>1</t>
  </si>
  <si>
    <t xml:space="preserve">      Private fixed investment in equipment and software</t>
  </si>
  <si>
    <t>2</t>
  </si>
  <si>
    <t>Nonresidential equipment and software</t>
  </si>
  <si>
    <t>3</t>
  </si>
  <si>
    <t xml:space="preserve">  Information processing equipment and software</t>
  </si>
  <si>
    <t>4</t>
  </si>
  <si>
    <t xml:space="preserve">    Computers, software, and communication</t>
  </si>
  <si>
    <t>5</t>
  </si>
  <si>
    <t xml:space="preserve">      Computers and peripheral equipment</t>
  </si>
  <si>
    <t>6</t>
  </si>
  <si>
    <t xml:space="preserve">      Software /1/</t>
  </si>
  <si>
    <t>7</t>
  </si>
  <si>
    <t xml:space="preserve">      Communication equipment</t>
  </si>
  <si>
    <t>8</t>
  </si>
  <si>
    <t xml:space="preserve">    Medical equipment and instruments</t>
  </si>
  <si>
    <t>9</t>
  </si>
  <si>
    <t xml:space="preserve">      Electro-medical equipment</t>
  </si>
  <si>
    <t>10</t>
  </si>
  <si>
    <t xml:space="preserve">      Medical instruments</t>
  </si>
  <si>
    <t>11</t>
  </si>
  <si>
    <t xml:space="preserve">    Nonmedical instruments</t>
  </si>
  <si>
    <t>12</t>
  </si>
  <si>
    <t xml:space="preserve">    Photocopy and related equipment</t>
  </si>
  <si>
    <t>13</t>
  </si>
  <si>
    <t xml:space="preserve">    Office and accounting equipment</t>
  </si>
  <si>
    <t>14</t>
  </si>
  <si>
    <t xml:space="preserve">  Industrial equipment</t>
  </si>
  <si>
    <t>15</t>
  </si>
  <si>
    <t xml:space="preserve">    Fabricated metal products</t>
  </si>
  <si>
    <t>16</t>
  </si>
  <si>
    <t xml:space="preserve">    Engines and turbines</t>
  </si>
  <si>
    <t>17</t>
  </si>
  <si>
    <t xml:space="preserve">      Steam engines</t>
  </si>
  <si>
    <t>18</t>
  </si>
  <si>
    <t xml:space="preserve">      Internal combustion engines</t>
  </si>
  <si>
    <t>19</t>
  </si>
  <si>
    <t xml:space="preserve">    Metalworking machinery</t>
  </si>
  <si>
    <t>20</t>
  </si>
  <si>
    <t xml:space="preserve">    Special industry machinery, n.e.c.</t>
  </si>
  <si>
    <t>21</t>
  </si>
  <si>
    <t xml:space="preserve">    General industrial, including materials handling, equipment</t>
  </si>
  <si>
    <t>22</t>
  </si>
  <si>
    <t xml:space="preserve">    Electrical transmission, distribution, and industrial apparatus</t>
  </si>
  <si>
    <t>23</t>
  </si>
  <si>
    <t xml:space="preserve">  Transportation equipment</t>
  </si>
  <si>
    <t>24</t>
  </si>
  <si>
    <t xml:space="preserve">    Trucks, buses, and truck trailers</t>
  </si>
  <si>
    <t>25</t>
  </si>
  <si>
    <t xml:space="preserve">      Light trucks (including utility vehicles) /2/</t>
  </si>
  <si>
    <t>26</t>
  </si>
  <si>
    <t xml:space="preserve">      Other trucks, buses, and truck trailers /2/</t>
  </si>
  <si>
    <t>27</t>
  </si>
  <si>
    <t xml:space="preserve">    Autos /2/</t>
  </si>
  <si>
    <t>28</t>
  </si>
  <si>
    <t xml:space="preserve">    Aircraft</t>
  </si>
  <si>
    <t>29</t>
  </si>
  <si>
    <t xml:space="preserve">    Ships and boats</t>
  </si>
  <si>
    <t>30</t>
  </si>
  <si>
    <t xml:space="preserve">    Railroad equipment</t>
  </si>
  <si>
    <t>31</t>
  </si>
  <si>
    <t xml:space="preserve">  Other equipment</t>
  </si>
  <si>
    <t>32</t>
  </si>
  <si>
    <t xml:space="preserve">    Furniture and fixtures</t>
  </si>
  <si>
    <t>33</t>
  </si>
  <si>
    <t xml:space="preserve">      Household furniture</t>
  </si>
  <si>
    <t>34</t>
  </si>
  <si>
    <t xml:space="preserve">      Other furniture</t>
  </si>
  <si>
    <t>35</t>
  </si>
  <si>
    <t xml:space="preserve">    Agricultural machinery</t>
  </si>
  <si>
    <t>36</t>
  </si>
  <si>
    <t xml:space="preserve">      Farm tractors</t>
  </si>
  <si>
    <t>37</t>
  </si>
  <si>
    <t xml:space="preserve">      Other agricultural machinery</t>
  </si>
  <si>
    <t>38</t>
  </si>
  <si>
    <t xml:space="preserve">    Construction machinery</t>
  </si>
  <si>
    <t>39</t>
  </si>
  <si>
    <t xml:space="preserve">      Construction tractors</t>
  </si>
  <si>
    <t>40</t>
  </si>
  <si>
    <t xml:space="preserve">      Other construction machinery</t>
  </si>
  <si>
    <t>41</t>
  </si>
  <si>
    <t xml:space="preserve">    Mining and oilfield machinery</t>
  </si>
  <si>
    <t>42</t>
  </si>
  <si>
    <t xml:space="preserve">    Service industry machinery</t>
  </si>
  <si>
    <t>43</t>
  </si>
  <si>
    <t xml:space="preserve">    Electrical equipment, n.e.c.</t>
  </si>
  <si>
    <t>44</t>
  </si>
  <si>
    <t xml:space="preserve">      Household appliances</t>
  </si>
  <si>
    <t>45</t>
  </si>
  <si>
    <t xml:space="preserve">      Miscellaneous electrical</t>
  </si>
  <si>
    <t>46</t>
  </si>
  <si>
    <t xml:space="preserve">    Other</t>
  </si>
  <si>
    <t>47</t>
  </si>
  <si>
    <t xml:space="preserve">  Less: Sale of equipment scrap, excluding autos</t>
  </si>
  <si>
    <t>48</t>
  </si>
  <si>
    <t>Residential equipment</t>
  </si>
  <si>
    <t>Legend / Footnotes:</t>
  </si>
  <si>
    <t>1. Excludes software "embedded," or bundled, in computers and other equipment.</t>
  </si>
  <si>
    <t>2. Includes net purchases of used vehicles; additional detail is available in table 7.2.5U.</t>
  </si>
  <si>
    <t>n.e.c. Not elsewhere classified.</t>
  </si>
  <si>
    <t>1993-2011 (Machinery Industry PPI)</t>
  </si>
  <si>
    <t>Addenda:</t>
  </si>
  <si>
    <t/>
  </si>
  <si>
    <t>Current-Dollar and "Real" Gross Domestic Product</t>
  </si>
  <si>
    <t>Quarterly</t>
  </si>
  <si>
    <t xml:space="preserve">  (Seasonally adjusted annual rates)</t>
  </si>
  <si>
    <t>GDP in billions of current dollars</t>
  </si>
  <si>
    <t>GDP in billions of chained 2005 dollars</t>
  </si>
  <si>
    <t>1947q1</t>
  </si>
  <si>
    <t>1947q2</t>
  </si>
  <si>
    <t>1947q3</t>
  </si>
  <si>
    <t>1947q4</t>
  </si>
  <si>
    <t>1948q1</t>
  </si>
  <si>
    <t>1948q2</t>
  </si>
  <si>
    <t>1948q3</t>
  </si>
  <si>
    <t>1948q4</t>
  </si>
  <si>
    <t>1949q1</t>
  </si>
  <si>
    <t>1949q2</t>
  </si>
  <si>
    <t>1949q3</t>
  </si>
  <si>
    <t>1949q4</t>
  </si>
  <si>
    <t>1950q1</t>
  </si>
  <si>
    <t>1950q2</t>
  </si>
  <si>
    <t>1950q3</t>
  </si>
  <si>
    <t>1950q4</t>
  </si>
  <si>
    <t>1951q1</t>
  </si>
  <si>
    <t>1951q2</t>
  </si>
  <si>
    <t>1951q3</t>
  </si>
  <si>
    <t>1951q4</t>
  </si>
  <si>
    <t>1952q1</t>
  </si>
  <si>
    <t>1952q2</t>
  </si>
  <si>
    <t>1952q3</t>
  </si>
  <si>
    <t>1952q4</t>
  </si>
  <si>
    <t>1953q1</t>
  </si>
  <si>
    <t>1953q2</t>
  </si>
  <si>
    <t>1953q3</t>
  </si>
  <si>
    <t>1953q4</t>
  </si>
  <si>
    <t>1954q1</t>
  </si>
  <si>
    <t>1954q2</t>
  </si>
  <si>
    <t>1954q3</t>
  </si>
  <si>
    <t>1954q4</t>
  </si>
  <si>
    <t>1955q1</t>
  </si>
  <si>
    <t>1955q2</t>
  </si>
  <si>
    <t>1955q3</t>
  </si>
  <si>
    <t>1955q4</t>
  </si>
  <si>
    <t>1956q1</t>
  </si>
  <si>
    <t>1956q2</t>
  </si>
  <si>
    <t>1956q3</t>
  </si>
  <si>
    <t>1956q4</t>
  </si>
  <si>
    <t>1957q1</t>
  </si>
  <si>
    <t>1957q2</t>
  </si>
  <si>
    <t>1957q3</t>
  </si>
  <si>
    <t>1957q4</t>
  </si>
  <si>
    <t>1958q1</t>
  </si>
  <si>
    <t>1958q2</t>
  </si>
  <si>
    <t>1958q3</t>
  </si>
  <si>
    <t>1958q4</t>
  </si>
  <si>
    <t>1959q1</t>
  </si>
  <si>
    <t>1959q2</t>
  </si>
  <si>
    <t>1959q3</t>
  </si>
  <si>
    <t>1959q4</t>
  </si>
  <si>
    <t>1960q1</t>
  </si>
  <si>
    <t>1960q2</t>
  </si>
  <si>
    <t>1960q3</t>
  </si>
  <si>
    <t>1960q4</t>
  </si>
  <si>
    <t>1961q1</t>
  </si>
  <si>
    <t>1961q2</t>
  </si>
  <si>
    <t>1961q3</t>
  </si>
  <si>
    <t>1961q4</t>
  </si>
  <si>
    <t>1962q1</t>
  </si>
  <si>
    <t>1962q2</t>
  </si>
  <si>
    <t>1962q3</t>
  </si>
  <si>
    <t>1962q4</t>
  </si>
  <si>
    <t>1963q1</t>
  </si>
  <si>
    <t>1963q2</t>
  </si>
  <si>
    <t>1963q3</t>
  </si>
  <si>
    <t>1963q4</t>
  </si>
  <si>
    <t>1964q1</t>
  </si>
  <si>
    <t>1964q2</t>
  </si>
  <si>
    <t>1964q3</t>
  </si>
  <si>
    <t>1964q4</t>
  </si>
  <si>
    <t>1965q1</t>
  </si>
  <si>
    <t>1965q2</t>
  </si>
  <si>
    <t>1965q3</t>
  </si>
  <si>
    <t>1965q4</t>
  </si>
  <si>
    <t>1966q1</t>
  </si>
  <si>
    <t>1966q2</t>
  </si>
  <si>
    <t>1966q3</t>
  </si>
  <si>
    <t>1966q4</t>
  </si>
  <si>
    <t>1967q1</t>
  </si>
  <si>
    <t>1967q2</t>
  </si>
  <si>
    <t>1967q3</t>
  </si>
  <si>
    <t>1967q4</t>
  </si>
  <si>
    <t>1968q1</t>
  </si>
  <si>
    <t>1968q2</t>
  </si>
  <si>
    <t>1968q3</t>
  </si>
  <si>
    <t>1968q4</t>
  </si>
  <si>
    <t>1969q1</t>
  </si>
  <si>
    <t>1969q2</t>
  </si>
  <si>
    <t>1969q3</t>
  </si>
  <si>
    <t>1969q4</t>
  </si>
  <si>
    <t>1970q1</t>
  </si>
  <si>
    <t>1970q2</t>
  </si>
  <si>
    <t>1970q3</t>
  </si>
  <si>
    <t>1970q4</t>
  </si>
  <si>
    <t>1971q1</t>
  </si>
  <si>
    <t>1971q2</t>
  </si>
  <si>
    <t>1971q3</t>
  </si>
  <si>
    <t>1971q4</t>
  </si>
  <si>
    <t>1972q1</t>
  </si>
  <si>
    <t>1972q2</t>
  </si>
  <si>
    <t>1972q3</t>
  </si>
  <si>
    <t>1972q4</t>
  </si>
  <si>
    <t>1973q1</t>
  </si>
  <si>
    <t>1973q2</t>
  </si>
  <si>
    <t>1973q3</t>
  </si>
  <si>
    <t>1973q4</t>
  </si>
  <si>
    <t>1974q1</t>
  </si>
  <si>
    <t>1974q2</t>
  </si>
  <si>
    <t>1974q3</t>
  </si>
  <si>
    <t>1974q4</t>
  </si>
  <si>
    <t>1975q1</t>
  </si>
  <si>
    <t>1975q2</t>
  </si>
  <si>
    <t>1975q3</t>
  </si>
  <si>
    <t>1975q4</t>
  </si>
  <si>
    <t>1976q1</t>
  </si>
  <si>
    <t>1976q2</t>
  </si>
  <si>
    <t>1976q3</t>
  </si>
  <si>
    <t>1976q4</t>
  </si>
  <si>
    <t>1977q1</t>
  </si>
  <si>
    <t>1977q2</t>
  </si>
  <si>
    <t>1977q3</t>
  </si>
  <si>
    <t>1977q4</t>
  </si>
  <si>
    <t>1978q1</t>
  </si>
  <si>
    <t>1978q2</t>
  </si>
  <si>
    <t>1978q3</t>
  </si>
  <si>
    <t>1978q4</t>
  </si>
  <si>
    <t>1979q1</t>
  </si>
  <si>
    <t>1979q2</t>
  </si>
  <si>
    <t>1979q3</t>
  </si>
  <si>
    <t>1979q4</t>
  </si>
  <si>
    <t>1980q1</t>
  </si>
  <si>
    <t>1980q2</t>
  </si>
  <si>
    <t>1980q3</t>
  </si>
  <si>
    <t>1980q4</t>
  </si>
  <si>
    <t>1981q1</t>
  </si>
  <si>
    <t>1981q2</t>
  </si>
  <si>
    <t>1981q3</t>
  </si>
  <si>
    <t>1981q4</t>
  </si>
  <si>
    <t>1982q1</t>
  </si>
  <si>
    <t>1982q2</t>
  </si>
  <si>
    <t>1982q3</t>
  </si>
  <si>
    <t>1982q4</t>
  </si>
  <si>
    <t>1983q1</t>
  </si>
  <si>
    <t>1983q2</t>
  </si>
  <si>
    <t>1983q3</t>
  </si>
  <si>
    <t>1983q4</t>
  </si>
  <si>
    <t>1984q1</t>
  </si>
  <si>
    <t>1984q2</t>
  </si>
  <si>
    <t>1984q3</t>
  </si>
  <si>
    <t>1984q4</t>
  </si>
  <si>
    <t>1985q1</t>
  </si>
  <si>
    <t>1985q2</t>
  </si>
  <si>
    <t>1985q3</t>
  </si>
  <si>
    <t>1985q4</t>
  </si>
  <si>
    <t>1986q1</t>
  </si>
  <si>
    <t>1986q2</t>
  </si>
  <si>
    <t>1986q3</t>
  </si>
  <si>
    <t>1986q4</t>
  </si>
  <si>
    <t>1987q1</t>
  </si>
  <si>
    <t>1987q2</t>
  </si>
  <si>
    <t>1987q3</t>
  </si>
  <si>
    <t>1987q4</t>
  </si>
  <si>
    <t>1988q1</t>
  </si>
  <si>
    <t>1988q2</t>
  </si>
  <si>
    <t>1988q3</t>
  </si>
  <si>
    <t>1988q4</t>
  </si>
  <si>
    <t>1989q1</t>
  </si>
  <si>
    <t>1989q2</t>
  </si>
  <si>
    <t>1989q3</t>
  </si>
  <si>
    <t>1989q4</t>
  </si>
  <si>
    <t>1990q1</t>
  </si>
  <si>
    <t>1990q2</t>
  </si>
  <si>
    <t>1990q3</t>
  </si>
  <si>
    <t>1990q4</t>
  </si>
  <si>
    <t>1991q1</t>
  </si>
  <si>
    <t>1991q2</t>
  </si>
  <si>
    <t>1991q3</t>
  </si>
  <si>
    <t>1991q4</t>
  </si>
  <si>
    <t>1992q1</t>
  </si>
  <si>
    <t>1992q2</t>
  </si>
  <si>
    <t>1992q3</t>
  </si>
  <si>
    <t>1992q4</t>
  </si>
  <si>
    <t>1993q1</t>
  </si>
  <si>
    <t>1993q2</t>
  </si>
  <si>
    <t>1993q3</t>
  </si>
  <si>
    <t>1993q4</t>
  </si>
  <si>
    <t>1994q1</t>
  </si>
  <si>
    <t>1994q2</t>
  </si>
  <si>
    <t>1994q3</t>
  </si>
  <si>
    <t>1994q4</t>
  </si>
  <si>
    <t>1995q1</t>
  </si>
  <si>
    <t>1995q2</t>
  </si>
  <si>
    <t>1995q3</t>
  </si>
  <si>
    <t>1995q4</t>
  </si>
  <si>
    <t>1996q1</t>
  </si>
  <si>
    <t>1996q2</t>
  </si>
  <si>
    <t>1996q3</t>
  </si>
  <si>
    <t>1996q4</t>
  </si>
  <si>
    <t>1997q1</t>
  </si>
  <si>
    <t>1997q2</t>
  </si>
  <si>
    <t>1997q3</t>
  </si>
  <si>
    <t>1997q4</t>
  </si>
  <si>
    <t>1998q1</t>
  </si>
  <si>
    <t>1998q2</t>
  </si>
  <si>
    <t>1998q3</t>
  </si>
  <si>
    <t>1998q4</t>
  </si>
  <si>
    <t>1999q1</t>
  </si>
  <si>
    <t>1999q2</t>
  </si>
  <si>
    <t>1999q3</t>
  </si>
  <si>
    <t>1999q4</t>
  </si>
  <si>
    <t>2000q1</t>
  </si>
  <si>
    <t>2000q2</t>
  </si>
  <si>
    <t>2000q3</t>
  </si>
  <si>
    <t>2000q4</t>
  </si>
  <si>
    <t>2001q1</t>
  </si>
  <si>
    <t>2001q2</t>
  </si>
  <si>
    <t>2001q3</t>
  </si>
  <si>
    <t>2001q4</t>
  </si>
  <si>
    <t>2002q1</t>
  </si>
  <si>
    <t>2002q2</t>
  </si>
  <si>
    <t>2002q3</t>
  </si>
  <si>
    <t>2002q4</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</si>
  <si>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</si>
  <si>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</si>
  <si>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</si>
  <si>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</si>
  <si>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</si>
  <si>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</si>
  <si>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</si>
  <si>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</si>
  <si>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</si>
  <si>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</si>
  <si>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</si>
  <si>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</si>
  <si>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</si>
  <si>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</si>
  <si>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</si>
  <si>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</si>
  <si>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</si>
  <si>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</si>
  <si>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</si>
  <si>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</si>
  <si>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</si>
  <si>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</si>
  <si>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</si>
  <si>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</si>
  <si>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</si>
  <si>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</si>
  <si>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</si>
  <si>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</si>
  <si>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</si>
  <si>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</si>
  <si>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</si>
  <si>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</si>
  <si>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</si>
  <si>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</si>
  <si>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</si>
  <si>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http://www.bea.gov/national/index.htm</t>
  </si>
  <si>
    <t>Source: BEA, Current-Dollar and Real GDP</t>
  </si>
  <si>
    <t>Table 5.4.5. Private Fixed Investment in Structures by Type</t>
  </si>
  <si>
    <t>[Billions of dollars]</t>
  </si>
  <si>
    <t>Last Revised on: August 08, 2011</t>
  </si>
  <si>
    <t xml:space="preserve">    Private fixed investment in structures</t>
  </si>
  <si>
    <t>Nonresidential</t>
  </si>
  <si>
    <t xml:space="preserve">  Commercial and health care</t>
  </si>
  <si>
    <t xml:space="preserve">    Office /1/</t>
  </si>
  <si>
    <t xml:space="preserve">    Health care</t>
  </si>
  <si>
    <t xml:space="preserve">      Hospitals and special care</t>
  </si>
  <si>
    <t xml:space="preserve">        Hospitals</t>
  </si>
  <si>
    <t xml:space="preserve">        Special care</t>
  </si>
  <si>
    <t xml:space="preserve">      Medical buildings</t>
  </si>
  <si>
    <t xml:space="preserve">    Multimerchandise shopping</t>
  </si>
  <si>
    <t xml:space="preserve">    Food and beverage establishments</t>
  </si>
  <si>
    <t xml:space="preserve">    Warehouses</t>
  </si>
  <si>
    <t xml:space="preserve">    Other commercial /2/</t>
  </si>
  <si>
    <t xml:space="preserve">  Manufacturing</t>
  </si>
  <si>
    <t xml:space="preserve">  Power and communication</t>
  </si>
  <si>
    <t xml:space="preserve">    Power</t>
  </si>
  <si>
    <t xml:space="preserve">      Electric</t>
  </si>
  <si>
    <t xml:space="preserve">      Other power</t>
  </si>
  <si>
    <t xml:space="preserve">    Communication</t>
  </si>
  <si>
    <t xml:space="preserve">  Mining exploration, shafts, and wells</t>
  </si>
  <si>
    <t xml:space="preserve">    Petroleum and natural gas</t>
  </si>
  <si>
    <t xml:space="preserve">    Mining</t>
  </si>
  <si>
    <t xml:space="preserve">  Other structures</t>
  </si>
  <si>
    <t xml:space="preserve">    Religious</t>
  </si>
  <si>
    <t xml:space="preserve">    Educational and vocational</t>
  </si>
  <si>
    <t xml:space="preserve">    Lodging</t>
  </si>
  <si>
    <t xml:space="preserve">    Amusement and recreation</t>
  </si>
  <si>
    <t xml:space="preserve">    Transportation</t>
  </si>
  <si>
    <t xml:space="preserve">      Air</t>
  </si>
  <si>
    <t xml:space="preserve">      Land /3/</t>
  </si>
  <si>
    <t xml:space="preserve">    Farm</t>
  </si>
  <si>
    <t xml:space="preserve">    Other /4/</t>
  </si>
  <si>
    <t xml:space="preserve">    Brokers' commissions on sale of structures</t>
  </si>
  <si>
    <t xml:space="preserve">    Net purchases of used structures</t>
  </si>
  <si>
    <t>Residential</t>
  </si>
  <si>
    <t xml:space="preserve">  Permanent site</t>
  </si>
  <si>
    <t xml:space="preserve">    Single-family structures</t>
  </si>
  <si>
    <t xml:space="preserve">    Multifamily structures</t>
  </si>
  <si>
    <t xml:space="preserve">    Manufactured homes</t>
  </si>
  <si>
    <t xml:space="preserve">    Dormitories</t>
  </si>
  <si>
    <t xml:space="preserve">    Improvements</t>
  </si>
  <si>
    <t xml:space="preserve">  Private fixed investment in new structures /5/</t>
  </si>
  <si>
    <t xml:space="preserve">    Nonresidential structures</t>
  </si>
  <si>
    <t xml:space="preserve">    Residential structures</t>
  </si>
  <si>
    <t>1. Consists of office buildings, except those constructed at manufacturing sites and those constructed by power utilities for their own use. Includes all financial buildings.</t>
  </si>
  <si>
    <t>2. Includes buildings and structures used by the retail, wholesale and selected service industries.  Consists of auto dealerships, garages, service stations, drug stores, restaurants, mobile structures, and other structures used for commercial purposes.  Bus or truck garages are included in transportation.</t>
  </si>
  <si>
    <t>3. Consists primarily of railroads.</t>
  </si>
  <si>
    <t>4. Includes water supply, sewage and waste disposal, public safety, highway and street, and conservation and development.</t>
  </si>
  <si>
    <t>5. Excludes net purchases of used structures and brokers' commissions on the sale of structures.</t>
  </si>
  <si>
    <t>1993-2011</t>
  </si>
  <si>
    <t xml:space="preserve">    Private fixed investment in structures (Million, GDP Chained $2001)</t>
  </si>
  <si>
    <t>Total for Selected Sectors</t>
  </si>
  <si>
    <t>Total for Selected Sectors (Million, $2001, GDP Chained)</t>
  </si>
  <si>
    <t>PPI Index (2001=100)</t>
  </si>
  <si>
    <t>Total for Selected Sectors (Million, $2001, PPI Chained)</t>
  </si>
  <si>
    <t xml:space="preserve">    Private fixed investment in structures (Million, PPI Chained $2001)</t>
  </si>
  <si>
    <t>Source: Bureau of Economic Analysis, Table 5.5.5U. Private Fixed Investment in Equipment and Software by Type &lt;http://www.bea.gov/iTable/iTable.cfm?ReqID=12&amp;step=1&gt;</t>
  </si>
  <si>
    <t>(million $2001)</t>
  </si>
  <si>
    <t xml:space="preserve">Real Investment </t>
  </si>
  <si>
    <t>2001/2005</t>
  </si>
  <si>
    <t>GDP 2001 Chained  Dollar Value (2001/2005)</t>
  </si>
  <si>
    <t>GDP forecast based on quadratic regression (billion 2005 chained dollar value):</t>
  </si>
  <si>
    <t>(billion 2005 chained dollar value)</t>
  </si>
  <si>
    <t>AEO Real Investment / GDP</t>
  </si>
  <si>
    <t>Source(2001-2010): NEMA, 2010: “Motors Index Surges in Second Quarter of 2010.” In: NEMA News, on 24 Aug 2010.</t>
  </si>
  <si>
    <t>Source (1993 - 1998): U.S. Census Bureau. Current Industrial Reports - Manufacturing Profiles (1994-1998) &lt;http://www.census.gov/prod/www/abs/manu-mp.html&gt;</t>
  </si>
  <si>
    <t>Source (1999 - 2000): NEMA, 2007: “Motor Shipments Slip in Third Quarter of 2007.” In: NEMA News, on 05 Dec 2007.</t>
  </si>
  <si>
    <t>Source (2011): NEMA, August 2011, Motors Shipments on the Upswing in First Half of 2011. (http://www.nema.org/media/pr/20110818a.cfm)</t>
  </si>
  <si>
    <t>Investment in Selected Equipment (Current Dollar Value)</t>
  </si>
  <si>
    <t>Investment in Selected Structure (Current Dollar Value)</t>
  </si>
  <si>
    <t>Table 5.4.5U. Private Fixed Investment in Structures by Type</t>
  </si>
  <si>
    <t>Last Revised on: December 23, 2011 - Next Release Date January 30, 2012</t>
  </si>
  <si>
    <t>Total</t>
  </si>
  <si>
    <t>1. Consists of office buildings, except those constructed at manufacturing sites and those constructed by power utilities for their own use. Includes all financial buildings.  Medical buildings are included in health care.</t>
  </si>
  <si>
    <t>Total (Current Dollar Value)</t>
  </si>
  <si>
    <t>Source: Bureau of Economic Analysis, Table 5.5.5U. Private Fixed Investment in Equipment and Software by Type, Table 5.4.5U. Private Fixed Investment in Structures by Type  &lt;http://www.bea.gov/iTable/iTable.cfm?ReqID=12&amp;step=1&gt;</t>
  </si>
  <si>
    <t>Investment in Equipment (Current Dollar Value)</t>
  </si>
  <si>
    <t>Investment in Selected Equipment and Structure (million, $2001)</t>
  </si>
  <si>
    <t>Reference Case</t>
  </si>
  <si>
    <t>High Economic Growth</t>
  </si>
  <si>
    <t>Source: AEO2011. (http://www.eia.gov/forecasts/archive/aeo11/index.cfm)</t>
  </si>
  <si>
    <t>High Economic Growth Case</t>
  </si>
  <si>
    <t>Low           Economic Growth Case</t>
  </si>
  <si>
    <t>Low Economic Growth</t>
  </si>
  <si>
    <r>
      <t xml:space="preserve">(billion </t>
    </r>
    <r>
      <rPr>
        <b/>
        <i/>
        <u/>
        <sz val="12"/>
        <color rgb="FFFF0000"/>
        <rFont val="Arial"/>
        <family val="2"/>
      </rPr>
      <t>2001</t>
    </r>
    <r>
      <rPr>
        <b/>
        <sz val="12"/>
        <rFont val="Arial"/>
        <family val="2"/>
      </rPr>
      <t xml:space="preserve"> chain-weighted dollars)</t>
    </r>
  </si>
  <si>
    <r>
      <t xml:space="preserve">(billion </t>
    </r>
    <r>
      <rPr>
        <b/>
        <i/>
        <u/>
        <sz val="12"/>
        <color rgb="FFFF0000"/>
        <rFont val="Arial"/>
        <family val="2"/>
      </rPr>
      <t>2005</t>
    </r>
    <r>
      <rPr>
        <b/>
        <sz val="12"/>
        <rFont val="Arial"/>
        <family val="2"/>
      </rPr>
      <t xml:space="preserve"> chain-weighted dollars)</t>
    </r>
  </si>
  <si>
    <t>Low Economic Growth Case</t>
  </si>
  <si>
    <r>
      <t xml:space="preserve">GDP forecast based on </t>
    </r>
    <r>
      <rPr>
        <b/>
        <i/>
        <u/>
        <sz val="12"/>
        <color theme="1"/>
        <rFont val="Arial"/>
        <family val="2"/>
      </rPr>
      <t>linear regression</t>
    </r>
    <r>
      <rPr>
        <sz val="12"/>
        <color theme="1"/>
        <rFont val="Arial"/>
        <family val="2"/>
      </rPr>
      <t xml:space="preserve"> (billion 2005 chained dollar value):</t>
    </r>
  </si>
  <si>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</si>
  <si>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</si>
  <si>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</si>
  <si>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</si>
  <si>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</si>
  <si>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</si>
  <si>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</si>
  <si>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</si>
  <si>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</si>
  <si>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</si>
  <si>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</si>
  <si>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</si>
  <si>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</si>
  <si>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</si>
  <si>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</si>
  <si>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</si>
  <si>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</si>
  <si>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</si>
  <si>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</si>
  <si>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</si>
  <si>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</si>
  <si>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</si>
  <si>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</si>
  <si>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</si>
  <si>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</si>
  <si>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</si>
  <si>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</si>
  <si>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</si>
  <si>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</si>
  <si>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</si>
  <si>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</si>
  <si>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</si>
  <si>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</si>
  <si>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</si>
  <si>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t>
  </si>
  <si>
    <t>Shipments Forecasts (1993-2050)</t>
  </si>
  <si>
    <t xml:space="preserve">Building Type </t>
  </si>
  <si>
    <t>Median</t>
  </si>
  <si>
    <t>Commercial and Health Care</t>
  </si>
  <si>
    <t xml:space="preserve">% of Total </t>
  </si>
  <si>
    <t>Building Type</t>
  </si>
  <si>
    <t>Apartments (1-3 story)</t>
  </si>
  <si>
    <t>Automotive Sales</t>
  </si>
  <si>
    <t>Apartments (4-7 story)</t>
  </si>
  <si>
    <t>NA</t>
  </si>
  <si>
    <t>Banks</t>
  </si>
  <si>
    <t>Apartments (8-24 story)</t>
  </si>
  <si>
    <t>Department Store</t>
  </si>
  <si>
    <t xml:space="preserve">Auditoriums </t>
  </si>
  <si>
    <t xml:space="preserve">Garages, Commercial </t>
  </si>
  <si>
    <t>Garages, Municipal</t>
  </si>
  <si>
    <t xml:space="preserve">Hospitals </t>
  </si>
  <si>
    <t>Churches</t>
  </si>
  <si>
    <t>Housing for the Elderly</t>
  </si>
  <si>
    <t>Clubs, Country</t>
  </si>
  <si>
    <t>Medical Clinics</t>
  </si>
  <si>
    <t>Clubs, Social Fraternal</t>
  </si>
  <si>
    <t>Medical Offices</t>
  </si>
  <si>
    <t>Clubs, Y.M.C.A.</t>
  </si>
  <si>
    <t xml:space="preserve">Nursing Homes </t>
  </si>
  <si>
    <t>Colleges Classroom &amp; Administration</t>
  </si>
  <si>
    <t>Offices (1-4 story)</t>
  </si>
  <si>
    <t xml:space="preserve">Colleges Science, Engineering, Lab. </t>
  </si>
  <si>
    <t>Offices (5-10 story)</t>
  </si>
  <si>
    <t>Colleges Student Unions</t>
  </si>
  <si>
    <t>Restaurants</t>
  </si>
  <si>
    <t>Community Centers</t>
  </si>
  <si>
    <t>Retail Stores</t>
  </si>
  <si>
    <t>Court Houses</t>
  </si>
  <si>
    <t xml:space="preserve">Supermarkets </t>
  </si>
  <si>
    <t xml:space="preserve">Telephone Exchanges </t>
  </si>
  <si>
    <t>Dormitories (1-3 story)</t>
  </si>
  <si>
    <t xml:space="preserve">Warehouses &amp; Storage Buildings </t>
  </si>
  <si>
    <t>Dormitories (4-8 story)</t>
  </si>
  <si>
    <t xml:space="preserve">Warehouse &amp; Offices Combination </t>
  </si>
  <si>
    <t>Factories</t>
  </si>
  <si>
    <t>Fire Station</t>
  </si>
  <si>
    <t>Fraternity Houses &amp; Sorority Houses</t>
  </si>
  <si>
    <t>Funeral Homes</t>
  </si>
  <si>
    <t xml:space="preserve">Garages, Parking </t>
  </si>
  <si>
    <t>Housing Public</t>
  </si>
  <si>
    <t>Ice Skating Rinks</t>
  </si>
  <si>
    <t>Jails</t>
  </si>
  <si>
    <t>Libraries</t>
  </si>
  <si>
    <t xml:space="preserve">Living, Assisted </t>
  </si>
  <si>
    <t>Motels</t>
  </si>
  <si>
    <t>Offices (11-20 story)</t>
  </si>
  <si>
    <t>Police Stations</t>
  </si>
  <si>
    <t>Post Offices</t>
  </si>
  <si>
    <t>Power Plants</t>
  </si>
  <si>
    <t>Research Lab &amp; Facilities</t>
  </si>
  <si>
    <t>Schools Elementary</t>
  </si>
  <si>
    <t xml:space="preserve">Schools Junior High &amp; Middle </t>
  </si>
  <si>
    <t xml:space="preserve">Schools Senior High </t>
  </si>
  <si>
    <t xml:space="preserve">Schools Vocational </t>
  </si>
  <si>
    <t xml:space="preserve">Sports Vocational </t>
  </si>
  <si>
    <t>Sports Arenas</t>
  </si>
  <si>
    <t>Swimming Pools</t>
  </si>
  <si>
    <t>Theaters</t>
  </si>
  <si>
    <t xml:space="preserve">Town Halls City Halls &amp; Municipal Buildings </t>
  </si>
  <si>
    <t xml:space="preserve">Table 5.4.5U. Private Fixed Investment in Structures by Type                                                                                                                                                                                              </t>
  </si>
  <si>
    <t xml:space="preserve">[Millions of dollars; quarters seasonally adjusted at annual rates]                                                                                                                                                                                       </t>
  </si>
  <si>
    <t xml:space="preserve">Downloaded on 3/2/2012 At 5:20:48 PM    Last Revised March 01, 2012    </t>
  </si>
  <si>
    <t xml:space="preserve"> Line </t>
  </si>
  <si>
    <t xml:space="preserve">    Office\1\</t>
  </si>
  <si>
    <t xml:space="preserve">    Other commercial\2\</t>
  </si>
  <si>
    <t xml:space="preserve">      Land\3\</t>
  </si>
  <si>
    <t xml:space="preserve">    Other\4\</t>
  </si>
  <si>
    <t xml:space="preserve">    </t>
  </si>
  <si>
    <t xml:space="preserve">  Private fixed investment in new structures\5\</t>
  </si>
  <si>
    <t xml:space="preserve">1. Consists of office buildings, except those constructed at manufacturing </t>
  </si>
  <si>
    <t xml:space="preserve">     sites and thoseconstructed by power utilities for their own use. Includes all </t>
  </si>
  <si>
    <t xml:space="preserve">     financial buildings.  Medicalbuildings are included in health care.</t>
  </si>
  <si>
    <t xml:space="preserve">2. Includes buildings and structures used by the retail, wholesale and selected </t>
  </si>
  <si>
    <t xml:space="preserve">     serviceindustries.  Consists of auto dealerships, garages, service stations, </t>
  </si>
  <si>
    <t xml:space="preserve">     drug stores,restaurants, mobile structures, and other structures used for </t>
  </si>
  <si>
    <t xml:space="preserve">     commercial purposes.  Busor truck garages are included in transportation.</t>
  </si>
  <si>
    <t xml:space="preserve">4. Includes water supply, sewage and waste disposal, public safety, highway and </t>
  </si>
  <si>
    <t xml:space="preserve">     street, andconservation and development.</t>
  </si>
  <si>
    <t xml:space="preserve">5. Excludes net purchases of used structures and brokers' commissions on the </t>
  </si>
  <si>
    <t>http://www.bea.gov/national/nipaweb/nipa_underlying/SelectTable.asp</t>
  </si>
  <si>
    <t>% of HVAC Factor</t>
  </si>
  <si>
    <t xml:space="preserve">Table 5.5.5U. Private Fixed Investment in Equipment and Software by Type                                                                                                                                                                                  </t>
  </si>
  <si>
    <t xml:space="preserve">Downloaded on 3/2/2012 At 6:04:57 PM    Last Revised March 01, 2012    </t>
  </si>
  <si>
    <t xml:space="preserve">      Software\1\</t>
  </si>
  <si>
    <t xml:space="preserve">      Light trucks (including utility vehicles)\2\</t>
  </si>
  <si>
    <t xml:space="preserve">      Other trucks, buses, and truck trailers\2\</t>
  </si>
  <si>
    <t xml:space="preserve">    Autos\2\</t>
  </si>
  <si>
    <t>1. Excludes software embedded</t>
  </si>
  <si>
    <t xml:space="preserve"> or bundled, in computers and other equipment.</t>
  </si>
  <si>
    <t xml:space="preserve">2. Includes net purchases of used vehicles; additional detail is available in </t>
  </si>
  <si>
    <t xml:space="preserve">     table 7.2.5U.</t>
  </si>
  <si>
    <t>Investment Index (2001=100)</t>
  </si>
  <si>
    <t>Total (PPI=$2001)</t>
  </si>
  <si>
    <r>
      <t>Total (</t>
    </r>
    <r>
      <rPr>
        <b/>
        <i/>
        <u/>
        <sz val="12"/>
        <color rgb="FFFF0000"/>
        <rFont val="Arial"/>
        <family val="2"/>
      </rPr>
      <t>PPI=$2001</t>
    </r>
    <r>
      <rPr>
        <b/>
        <sz val="12"/>
        <color theme="1"/>
        <rFont val="Arial"/>
        <family val="2"/>
      </rPr>
      <t>)</t>
    </r>
  </si>
  <si>
    <t>1-5hp</t>
  </si>
  <si>
    <t>5-20hp</t>
  </si>
  <si>
    <t>20-50hp</t>
  </si>
  <si>
    <t>50-100hp</t>
  </si>
  <si>
    <t>100-200hp</t>
  </si>
  <si>
    <t>200-500hp</t>
  </si>
  <si>
    <r>
      <t>Motor Shipments by HP Range (</t>
    </r>
    <r>
      <rPr>
        <b/>
        <i/>
        <u/>
        <sz val="16"/>
        <color rgb="FFFF0000"/>
        <rFont val="Arial"/>
        <family val="2"/>
      </rPr>
      <t>Reference Case</t>
    </r>
    <r>
      <rPr>
        <b/>
        <i/>
        <u/>
        <sz val="16"/>
        <color theme="1"/>
        <rFont val="Arial"/>
        <family val="2"/>
      </rPr>
      <t>)</t>
    </r>
  </si>
  <si>
    <t>.</t>
  </si>
  <si>
    <t>US Production</t>
  </si>
  <si>
    <t>All Shipments</t>
  </si>
  <si>
    <t>Source: US Census Bureau, Current Industrial Reports, 1994-1998.</t>
  </si>
  <si>
    <t>http://www.census.gov/prod/www/abs/manu-mp.html</t>
  </si>
  <si>
    <t>Shipments in scope</t>
  </si>
  <si>
    <t xml:space="preserve">Shipments in scope </t>
  </si>
  <si>
    <t>Shipments Index 1999-2007 (2001=100)</t>
  </si>
  <si>
    <t>Shipments Index 1993-1998 (2001=100)</t>
  </si>
  <si>
    <t>Machinery and Equipment PPI Index  (2001=100)</t>
  </si>
  <si>
    <t>Annual Shipments Index (2001=100)</t>
  </si>
  <si>
    <r>
      <t>y = 0.00016x</t>
    </r>
    <r>
      <rPr>
        <b/>
        <vertAlign val="superscript"/>
        <sz val="11"/>
        <color theme="0"/>
        <rFont val="Calibri"/>
        <family val="2"/>
        <scheme val="minor"/>
      </rPr>
      <t>2</t>
    </r>
    <r>
      <rPr>
        <b/>
        <sz val="11"/>
        <color theme="0"/>
        <rFont val="Calibri"/>
        <family val="2"/>
        <scheme val="minor"/>
      </rPr>
      <t xml:space="preserve"> - 0.61206x + 593.11414</t>
    </r>
  </si>
  <si>
    <t>-</t>
  </si>
  <si>
    <t>Private fixed investment in selected equipment and structure as a percentage of total private fixed investment in equipment and structure (Bureau of Economic Analysis)</t>
  </si>
  <si>
    <t>Total private fixed investment in equipment and structure</t>
  </si>
  <si>
    <t>Private fixed investment in selected equipment and structure</t>
  </si>
  <si>
    <t>% of private fixed investment in selected equipment and structure</t>
  </si>
  <si>
    <t xml:space="preserve"> Private Fixed Investment in Selected Equipment and Structure (1993-2011)</t>
  </si>
  <si>
    <r>
      <t>Private Fixed Investment in Selected Equipment and Structure (</t>
    </r>
    <r>
      <rPr>
        <b/>
        <i/>
        <u/>
        <sz val="12"/>
        <color rgb="FFFF0000"/>
        <rFont val="Arial"/>
        <family val="2"/>
      </rPr>
      <t>PPI=$2001</t>
    </r>
    <r>
      <rPr>
        <b/>
        <i/>
        <sz val="12"/>
        <color theme="1"/>
        <rFont val="Arial"/>
        <family val="2"/>
      </rPr>
      <t>) (1993-2011)</t>
    </r>
  </si>
  <si>
    <t>Private Fixed Investment in Equipment and Structure (1993-2011)</t>
  </si>
  <si>
    <t>Private Fixed Investment in Selected Equipment and Structure (2001=100)</t>
  </si>
  <si>
    <t>Total private fixed investment in selected equipment and structure expressed as a percentage of GDP (AEO data)</t>
  </si>
  <si>
    <t>Share of real investment over GDP forecast based on linear regression:</t>
  </si>
  <si>
    <t>Source: U.S. Census Bureau, Current Industrial Report: Manufacturing Profiles, 1994-1998.</t>
  </si>
  <si>
    <t>Shipments vs. Private Fixed Investment in Selected Equipment and Structure</t>
  </si>
  <si>
    <t>Private Fixed Investment Index in Selected Equipment and Structure</t>
  </si>
  <si>
    <t>Shipments Index (2011=100)</t>
  </si>
  <si>
    <t>HP Range</t>
  </si>
  <si>
    <t>% of Total</t>
  </si>
  <si>
    <t>Source: NEMA, 2007: “Motor Shipments Slip in Third Quarter of 2007.” In: NEMA News, on 05 Dec 2007.</t>
  </si>
  <si>
    <t>Source: NEMA, 2010: “Motors Index Surges in Second Quarter of 2010.” In: NEMA News, on 24 Aug 2010.</t>
  </si>
  <si>
    <t>Source: NEMA, 2011: "Motors Shipments on the Upswing in First Half of 2011." In: NEMA News, on 18 August 2011</t>
  </si>
  <si>
    <t>Trading (thousand dollars)</t>
  </si>
  <si>
    <t xml:space="preserve">Total of Selected </t>
  </si>
  <si>
    <t>Total of Selected</t>
  </si>
  <si>
    <t>Investment in Structure (Current Dollar Value)</t>
  </si>
  <si>
    <t>Lines</t>
  </si>
  <si>
    <t>Gross Domestic Product (GDP)</t>
  </si>
  <si>
    <r>
      <t xml:space="preserve">Source: </t>
    </r>
    <r>
      <rPr>
        <i/>
        <sz val="11"/>
        <color theme="1"/>
        <rFont val="Calibri"/>
        <family val="2"/>
        <scheme val="minor"/>
      </rPr>
      <t>RSMeans Facilities Construction Cost Data, 26Th Annual Edition</t>
    </r>
    <r>
      <rPr>
        <sz val="11"/>
        <color theme="1"/>
        <rFont val="Calibri"/>
        <family val="2"/>
        <scheme val="minor"/>
      </rPr>
      <t xml:space="preserve">. PP. 1432-1439. </t>
    </r>
  </si>
  <si>
    <t>% of Private Fixed Investment in Heating, Ventilating and Air Conditioning in Private Fixed Investment in Selected Structure</t>
  </si>
  <si>
    <t>Gymnasiums</t>
  </si>
  <si>
    <t xml:space="preserve">Religious Education </t>
  </si>
</sst>
</file>

<file path=xl/styles.xml><?xml version="1.0" encoding="utf-8"?>
<styleSheet xmlns="http://schemas.openxmlformats.org/spreadsheetml/2006/main">
  <numFmts count="14">
    <numFmt numFmtId="43" formatCode="_(* #,##0.00_);_(* \(#,##0.00\);_(* &quot;-&quot;??_);_(@_)"/>
    <numFmt numFmtId="164" formatCode="0.0"/>
    <numFmt numFmtId="165" formatCode="0.00000"/>
    <numFmt numFmtId="166" formatCode="0.0000"/>
    <numFmt numFmtId="167" formatCode="0.000"/>
    <numFmt numFmtId="168" formatCode="0.0%"/>
    <numFmt numFmtId="169" formatCode="0.0000000"/>
    <numFmt numFmtId="170" formatCode="_(* #,##0_);_(* \(#,##0\);_(* &quot;-&quot;??_);_(@_)"/>
    <numFmt numFmtId="171" formatCode="_(* #,##0.00000000_);_(* \(#,##0.00000000\);_(* &quot;-&quot;??_);_(@_)"/>
    <numFmt numFmtId="172" formatCode="#,##0.0"/>
    <numFmt numFmtId="173" formatCode="######"/>
    <numFmt numFmtId="174" formatCode="_(* #,##0.00000_);_(* \(#,##0.00000\);_(* &quot;-&quot;??_);_(@_)"/>
    <numFmt numFmtId="175" formatCode="#,##0.000"/>
    <numFmt numFmtId="176" formatCode="0.000000"/>
  </numFmts>
  <fonts count="59">
    <font>
      <sz val="11"/>
      <color theme="1"/>
      <name val="Calibri"/>
      <family val="2"/>
      <scheme val="minor"/>
    </font>
    <font>
      <sz val="11"/>
      <name val="Calibri"/>
      <family val="2"/>
      <scheme val="minor"/>
    </font>
    <font>
      <b/>
      <sz val="11"/>
      <color theme="1"/>
      <name val="Calibri"/>
      <family val="2"/>
      <scheme val="minor"/>
    </font>
    <font>
      <sz val="11"/>
      <color indexed="8"/>
      <name val="Calibri"/>
      <family val="2"/>
      <scheme val="minor"/>
    </font>
    <font>
      <b/>
      <sz val="11"/>
      <color indexed="8"/>
      <name val="Calibri"/>
      <family val="2"/>
      <scheme val="minor"/>
    </font>
    <font>
      <b/>
      <sz val="11"/>
      <name val="Calibri"/>
      <family val="2"/>
      <scheme val="minor"/>
    </font>
    <font>
      <sz val="11"/>
      <color theme="0" tint="-0.14999847407452621"/>
      <name val="Calibri"/>
      <family val="2"/>
      <scheme val="minor"/>
    </font>
    <font>
      <sz val="11"/>
      <color theme="0" tint="-0.499984740745262"/>
      <name val="Calibri"/>
      <family val="2"/>
      <scheme val="minor"/>
    </font>
    <font>
      <sz val="11"/>
      <color theme="1" tint="0.499984740745262"/>
      <name val="Calibri"/>
      <family val="2"/>
      <scheme val="minor"/>
    </font>
    <font>
      <sz val="10"/>
      <name val="Arial"/>
      <family val="2"/>
    </font>
    <font>
      <sz val="11"/>
      <color theme="1"/>
      <name val="Calibri"/>
      <family val="2"/>
      <scheme val="minor"/>
    </font>
    <font>
      <sz val="12"/>
      <name val="Lucida"/>
    </font>
    <font>
      <sz val="10"/>
      <name val="Arial"/>
      <family val="2"/>
    </font>
    <font>
      <b/>
      <sz val="14"/>
      <name val="Arial"/>
      <family val="2"/>
    </font>
    <font>
      <sz val="13"/>
      <name val="Arial"/>
      <family val="2"/>
    </font>
    <font>
      <b/>
      <sz val="10"/>
      <color indexed="9"/>
      <name val="Arial"/>
      <family val="2"/>
    </font>
    <font>
      <b/>
      <sz val="10"/>
      <name val="Arial"/>
      <family val="2"/>
    </font>
    <font>
      <b/>
      <i/>
      <sz val="15"/>
      <name val="Arial"/>
      <family val="2"/>
    </font>
    <font>
      <i/>
      <sz val="10"/>
      <name val="Arial"/>
      <family val="2"/>
    </font>
    <font>
      <u/>
      <sz val="11"/>
      <color theme="10"/>
      <name val="Calibri"/>
      <family val="2"/>
      <scheme val="minor"/>
    </font>
    <font>
      <u/>
      <sz val="11"/>
      <color theme="11"/>
      <name val="Calibri"/>
      <family val="2"/>
      <scheme val="minor"/>
    </font>
    <font>
      <sz val="12"/>
      <name val="Arial"/>
      <family val="2"/>
    </font>
    <font>
      <sz val="12"/>
      <color theme="1"/>
      <name val="Arial"/>
      <family val="2"/>
    </font>
    <font>
      <b/>
      <sz val="12"/>
      <color theme="1"/>
      <name val="Arial"/>
      <family val="2"/>
    </font>
    <font>
      <sz val="12"/>
      <color rgb="FFFF0000"/>
      <name val="Arial"/>
      <family val="2"/>
    </font>
    <font>
      <sz val="12"/>
      <color theme="0" tint="-0.14999847407452621"/>
      <name val="Arial"/>
      <family val="2"/>
    </font>
    <font>
      <sz val="11"/>
      <color theme="1"/>
      <name val="Arial"/>
      <family val="2"/>
    </font>
    <font>
      <sz val="11"/>
      <color theme="0" tint="-0.14999847407452621"/>
      <name val="Arial"/>
      <family val="2"/>
    </font>
    <font>
      <sz val="11"/>
      <color theme="0" tint="-0.249977111117893"/>
      <name val="Arial"/>
      <family val="2"/>
    </font>
    <font>
      <b/>
      <sz val="11"/>
      <color theme="1"/>
      <name val="Arial"/>
      <family val="2"/>
    </font>
    <font>
      <b/>
      <sz val="14"/>
      <color theme="1"/>
      <name val="Arial"/>
      <family val="2"/>
    </font>
    <font>
      <sz val="12"/>
      <color theme="0"/>
      <name val="Arial"/>
      <family val="2"/>
    </font>
    <font>
      <sz val="12"/>
      <color theme="0" tint="-0.34998626667073579"/>
      <name val="Arial"/>
      <family val="2"/>
    </font>
    <font>
      <sz val="12"/>
      <color theme="0" tint="-0.499984740745262"/>
      <name val="Arial"/>
      <family val="2"/>
    </font>
    <font>
      <b/>
      <sz val="11"/>
      <name val="Arial"/>
      <family val="2"/>
    </font>
    <font>
      <sz val="12"/>
      <color rgb="FF0070C0"/>
      <name val="Arial"/>
      <family val="2"/>
    </font>
    <font>
      <sz val="8"/>
      <color theme="1"/>
      <name val="Arial"/>
      <family val="2"/>
    </font>
    <font>
      <sz val="12"/>
      <color theme="1"/>
      <name val="Calibri"/>
      <family val="2"/>
      <scheme val="minor"/>
    </font>
    <font>
      <b/>
      <sz val="12"/>
      <name val="Arial"/>
      <family val="2"/>
    </font>
    <font>
      <b/>
      <sz val="10.5"/>
      <color theme="1"/>
      <name val="Calibri"/>
      <family val="2"/>
      <scheme val="minor"/>
    </font>
    <font>
      <b/>
      <u/>
      <sz val="16"/>
      <color theme="1"/>
      <name val="Arial"/>
      <family val="2"/>
    </font>
    <font>
      <b/>
      <i/>
      <u/>
      <sz val="12"/>
      <color rgb="FFFF0000"/>
      <name val="Arial"/>
      <family val="2"/>
    </font>
    <font>
      <b/>
      <i/>
      <u/>
      <sz val="12"/>
      <color theme="1"/>
      <name val="Arial"/>
      <family val="2"/>
    </font>
    <font>
      <sz val="10"/>
      <color indexed="9"/>
      <name val="Arial"/>
      <family val="2"/>
    </font>
    <font>
      <b/>
      <i/>
      <u/>
      <sz val="14"/>
      <color rgb="FFFF0000"/>
      <name val="Arial"/>
      <family val="2"/>
    </font>
    <font>
      <i/>
      <u/>
      <sz val="12"/>
      <color theme="1"/>
      <name val="Arial"/>
      <family val="2"/>
    </font>
    <font>
      <i/>
      <sz val="11"/>
      <color theme="1"/>
      <name val="Calibri"/>
      <family val="2"/>
      <scheme val="minor"/>
    </font>
    <font>
      <b/>
      <i/>
      <sz val="12"/>
      <color theme="1"/>
      <name val="Arial"/>
      <family val="2"/>
    </font>
    <font>
      <b/>
      <i/>
      <u/>
      <sz val="16"/>
      <color theme="1"/>
      <name val="Arial"/>
      <family val="2"/>
    </font>
    <font>
      <b/>
      <i/>
      <u/>
      <sz val="16"/>
      <color rgb="FFFF0000"/>
      <name val="Arial"/>
      <family val="2"/>
    </font>
    <font>
      <sz val="11"/>
      <color rgb="FFFF0000"/>
      <name val="Arial"/>
      <family val="2"/>
    </font>
    <font>
      <sz val="11"/>
      <color theme="0" tint="-0.499984740745262"/>
      <name val="Arial"/>
      <family val="2"/>
    </font>
    <font>
      <b/>
      <sz val="11"/>
      <color theme="0"/>
      <name val="Calibri"/>
      <family val="2"/>
      <scheme val="minor"/>
    </font>
    <font>
      <sz val="11"/>
      <color theme="0"/>
      <name val="Calibri"/>
      <family val="2"/>
      <scheme val="minor"/>
    </font>
    <font>
      <b/>
      <sz val="10.5"/>
      <color theme="0"/>
      <name val="Calibri"/>
      <family val="2"/>
      <scheme val="minor"/>
    </font>
    <font>
      <b/>
      <vertAlign val="superscript"/>
      <sz val="11"/>
      <color theme="0"/>
      <name val="Calibri"/>
      <family val="2"/>
      <scheme val="minor"/>
    </font>
    <font>
      <b/>
      <sz val="11"/>
      <color theme="0" tint="-0.499984740745262"/>
      <name val="Arial"/>
      <family val="2"/>
    </font>
    <font>
      <sz val="8"/>
      <color rgb="FFFF0000"/>
      <name val="Arial"/>
      <family val="2"/>
    </font>
    <font>
      <b/>
      <sz val="14"/>
      <color theme="1"/>
      <name val="Calibri"/>
      <family val="2"/>
      <scheme val="minor"/>
    </font>
  </fonts>
  <fills count="14">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92D050"/>
        <bgColor indexed="64"/>
      </patternFill>
    </fill>
    <fill>
      <patternFill patternType="solid">
        <fgColor indexed="56"/>
        <bgColor indexed="23"/>
      </patternFill>
    </fill>
    <fill>
      <patternFill patternType="solid">
        <fgColor theme="9" tint="0.79998168889431442"/>
        <bgColor indexed="64"/>
      </patternFill>
    </fill>
    <fill>
      <patternFill patternType="solid">
        <fgColor theme="0"/>
        <bgColor indexed="64"/>
      </patternFill>
    </fill>
    <fill>
      <patternFill patternType="solid">
        <fgColor theme="6" tint="0.39997558519241921"/>
        <bgColor indexed="64"/>
      </patternFill>
    </fill>
    <fill>
      <patternFill patternType="solid">
        <fgColor theme="0"/>
        <bgColor indexed="23"/>
      </patternFill>
    </fill>
    <fill>
      <patternFill patternType="solid">
        <fgColor theme="5" tint="0.79998168889431442"/>
        <bgColor indexed="64"/>
      </patternFill>
    </fill>
    <fill>
      <patternFill patternType="solid">
        <fgColor theme="6" tint="0.59999389629810485"/>
        <bgColor indexed="64"/>
      </patternFill>
    </fill>
  </fills>
  <borders count="30">
    <border>
      <left/>
      <right/>
      <top/>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indexed="9"/>
      </right>
      <top style="thin">
        <color indexed="9"/>
      </top>
      <bottom style="thin">
        <color indexed="9"/>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double">
        <color auto="1"/>
      </right>
      <top/>
      <bottom style="thin">
        <color auto="1"/>
      </bottom>
      <diagonal/>
    </border>
    <border>
      <left/>
      <right style="double">
        <color auto="1"/>
      </right>
      <top/>
      <bottom/>
      <diagonal/>
    </border>
    <border>
      <left/>
      <right style="double">
        <color auto="1"/>
      </right>
      <top style="thin">
        <color auto="1"/>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64">
    <xf numFmtId="0" fontId="0" fillId="0" borderId="0"/>
    <xf numFmtId="0" fontId="9" fillId="0" borderId="0"/>
    <xf numFmtId="9" fontId="10" fillId="0" borderId="0" applyFont="0" applyFill="0" applyBorder="0" applyAlignment="0" applyProtection="0"/>
    <xf numFmtId="0" fontId="11" fillId="0" borderId="0"/>
    <xf numFmtId="43" fontId="10" fillId="0" borderId="0" applyFont="0" applyFill="0" applyBorder="0" applyAlignment="0" applyProtection="0"/>
    <xf numFmtId="0" fontId="12" fillId="0" borderId="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cellStyleXfs>
  <cellXfs count="683">
    <xf numFmtId="0" fontId="0" fillId="0" borderId="0" xfId="0"/>
    <xf numFmtId="0" fontId="1" fillId="0" borderId="0" xfId="0" applyNumberFormat="1" applyFont="1" applyFill="1" applyBorder="1" applyAlignment="1" applyProtection="1"/>
    <xf numFmtId="0" fontId="1" fillId="0" borderId="0" xfId="0" applyNumberFormat="1" applyFont="1" applyFill="1" applyBorder="1" applyAlignment="1" applyProtection="1">
      <alignment horizontal="center"/>
    </xf>
    <xf numFmtId="3" fontId="1" fillId="0" borderId="0" xfId="0" applyNumberFormat="1" applyFont="1" applyFill="1" applyBorder="1" applyAlignment="1" applyProtection="1"/>
    <xf numFmtId="0" fontId="0" fillId="0" borderId="0" xfId="0" applyFont="1" applyFill="1"/>
    <xf numFmtId="0" fontId="0" fillId="0" borderId="0" xfId="0" applyFont="1"/>
    <xf numFmtId="0" fontId="5" fillId="0" borderId="0" xfId="0" applyNumberFormat="1" applyFont="1" applyFill="1" applyBorder="1" applyAlignment="1" applyProtection="1"/>
    <xf numFmtId="0" fontId="0" fillId="0" borderId="0" xfId="0" applyAlignment="1">
      <alignment horizontal="left" indent="1"/>
    </xf>
    <xf numFmtId="0" fontId="6" fillId="0" borderId="0" xfId="0" applyFont="1" applyAlignment="1">
      <alignment horizontal="center"/>
    </xf>
    <xf numFmtId="0" fontId="2" fillId="0" borderId="0" xfId="0" applyFont="1"/>
    <xf numFmtId="0" fontId="0" fillId="0" borderId="0" xfId="0" applyAlignment="1">
      <alignment horizontal="left" indent="2"/>
    </xf>
    <xf numFmtId="0" fontId="2" fillId="0" borderId="0" xfId="0" applyFont="1" applyAlignment="1">
      <alignment horizontal="center"/>
    </xf>
    <xf numFmtId="164" fontId="0" fillId="0" borderId="0" xfId="0" applyNumberFormat="1"/>
    <xf numFmtId="1" fontId="0" fillId="0" borderId="0" xfId="0" applyNumberFormat="1"/>
    <xf numFmtId="0" fontId="7" fillId="0" borderId="0" xfId="0" applyFont="1" applyAlignment="1">
      <alignment horizontal="left" indent="1"/>
    </xf>
    <xf numFmtId="1" fontId="7" fillId="0" borderId="0" xfId="0" applyNumberFormat="1" applyFont="1"/>
    <xf numFmtId="0" fontId="8" fillId="0" borderId="0" xfId="0" applyFont="1" applyAlignment="1">
      <alignment horizontal="left" indent="2"/>
    </xf>
    <xf numFmtId="9" fontId="8" fillId="0" borderId="0" xfId="0" applyNumberFormat="1" applyFont="1"/>
    <xf numFmtId="165" fontId="0" fillId="0" borderId="0" xfId="0" applyNumberFormat="1"/>
    <xf numFmtId="167" fontId="0" fillId="0" borderId="0" xfId="0" applyNumberFormat="1"/>
    <xf numFmtId="0" fontId="6" fillId="0" borderId="0" xfId="0" quotePrefix="1" applyFont="1" applyAlignment="1">
      <alignment horizontal="center"/>
    </xf>
    <xf numFmtId="0" fontId="0" fillId="4" borderId="0" xfId="0" applyFill="1"/>
    <xf numFmtId="0" fontId="0" fillId="0" borderId="0" xfId="0" applyAlignment="1">
      <alignment horizontal="right"/>
    </xf>
    <xf numFmtId="0" fontId="2" fillId="3" borderId="0" xfId="0" applyFont="1" applyFill="1" applyAlignment="1">
      <alignment horizontal="center"/>
    </xf>
    <xf numFmtId="167" fontId="0" fillId="4" borderId="0" xfId="0" applyNumberFormat="1" applyFill="1"/>
    <xf numFmtId="0" fontId="0" fillId="0" borderId="0" xfId="0" applyAlignment="1">
      <alignment horizontal="right"/>
    </xf>
    <xf numFmtId="165" fontId="0" fillId="2" borderId="0" xfId="0" applyNumberFormat="1" applyFill="1"/>
    <xf numFmtId="167" fontId="7" fillId="0" borderId="0" xfId="0" applyNumberFormat="1" applyFont="1"/>
    <xf numFmtId="0" fontId="16" fillId="0" borderId="0" xfId="1" applyFont="1"/>
    <xf numFmtId="0" fontId="9" fillId="6" borderId="0" xfId="1" applyFill="1"/>
    <xf numFmtId="0" fontId="9" fillId="0" borderId="0" xfId="1"/>
    <xf numFmtId="0" fontId="9" fillId="0" borderId="0" xfId="1" applyAlignment="1">
      <alignment horizontal="centerContinuous"/>
    </xf>
    <xf numFmtId="0" fontId="16" fillId="0" borderId="0" xfId="1" applyFont="1" applyAlignment="1">
      <alignment horizontal="centerContinuous"/>
    </xf>
    <xf numFmtId="0" fontId="9" fillId="0" borderId="0" xfId="1" applyFont="1" applyAlignment="1">
      <alignment horizontal="centerContinuous"/>
    </xf>
    <xf numFmtId="0" fontId="16" fillId="0" borderId="0" xfId="1" applyFont="1" applyAlignment="1">
      <alignment horizontal="left"/>
    </xf>
    <xf numFmtId="0" fontId="16" fillId="0" borderId="0" xfId="1" applyFont="1" applyBorder="1" applyAlignment="1">
      <alignment horizontal="centerContinuous"/>
    </xf>
    <xf numFmtId="0" fontId="9" fillId="0" borderId="0" xfId="1" applyAlignment="1">
      <alignment horizontal="center" wrapText="1"/>
    </xf>
    <xf numFmtId="0" fontId="9" fillId="0" borderId="0" xfId="1" quotePrefix="1" applyAlignment="1">
      <alignment horizontal="center" wrapText="1"/>
    </xf>
    <xf numFmtId="0" fontId="9" fillId="0" borderId="0" xfId="1" applyAlignment="1">
      <alignment horizontal="right"/>
    </xf>
    <xf numFmtId="164" fontId="9" fillId="0" borderId="0" xfId="1" applyNumberFormat="1"/>
    <xf numFmtId="173" fontId="9" fillId="0" borderId="0" xfId="1" applyNumberFormat="1"/>
    <xf numFmtId="172" fontId="9" fillId="0" borderId="0" xfId="1" applyNumberFormat="1"/>
    <xf numFmtId="0" fontId="9" fillId="0" borderId="0" xfId="1"/>
    <xf numFmtId="0" fontId="15" fillId="7" borderId="19" xfId="1" applyFont="1" applyFill="1" applyBorder="1" applyAlignment="1">
      <alignment horizontal="center"/>
    </xf>
    <xf numFmtId="0" fontId="16" fillId="2" borderId="0" xfId="1" applyFont="1" applyFill="1"/>
    <xf numFmtId="0" fontId="9" fillId="2" borderId="0" xfId="1" applyFill="1"/>
    <xf numFmtId="0" fontId="9" fillId="0" borderId="0" xfId="1" applyFill="1"/>
    <xf numFmtId="0" fontId="9" fillId="0" borderId="0" xfId="1"/>
    <xf numFmtId="0" fontId="9" fillId="0" borderId="0" xfId="1"/>
    <xf numFmtId="172" fontId="9" fillId="0" borderId="0" xfId="1" applyNumberFormat="1" applyFill="1"/>
    <xf numFmtId="0" fontId="9" fillId="0" borderId="0" xfId="1"/>
    <xf numFmtId="0" fontId="9" fillId="0" borderId="0" xfId="1"/>
    <xf numFmtId="0" fontId="16" fillId="6" borderId="0" xfId="1" applyFont="1" applyFill="1"/>
    <xf numFmtId="3" fontId="9" fillId="6" borderId="0" xfId="1" applyNumberFormat="1" applyFill="1"/>
    <xf numFmtId="0" fontId="16" fillId="8" borderId="0" xfId="1" applyFont="1" applyFill="1"/>
    <xf numFmtId="170" fontId="9" fillId="8" borderId="0" xfId="4" applyNumberFormat="1" applyFont="1" applyFill="1"/>
    <xf numFmtId="3" fontId="9" fillId="8" borderId="0" xfId="1" applyNumberFormat="1" applyFill="1"/>
    <xf numFmtId="0" fontId="9" fillId="8" borderId="0" xfId="1" applyFill="1"/>
    <xf numFmtId="0" fontId="22" fillId="0" borderId="0" xfId="0" applyFont="1"/>
    <xf numFmtId="0" fontId="22" fillId="0" borderId="0" xfId="0" applyFont="1" applyFill="1"/>
    <xf numFmtId="0" fontId="23" fillId="0" borderId="0" xfId="0" applyFont="1" applyAlignment="1">
      <alignment horizontal="center"/>
    </xf>
    <xf numFmtId="0" fontId="22" fillId="0" borderId="0" xfId="0" applyFont="1" applyFill="1" applyAlignment="1">
      <alignment horizontal="left"/>
    </xf>
    <xf numFmtId="0" fontId="22" fillId="0" borderId="0" xfId="0" applyFont="1" applyAlignment="1">
      <alignment horizontal="left"/>
    </xf>
    <xf numFmtId="0" fontId="22" fillId="0" borderId="12" xfId="0" applyFont="1" applyBorder="1" applyAlignment="1">
      <alignment horizontal="center"/>
    </xf>
    <xf numFmtId="0" fontId="22" fillId="0" borderId="0" xfId="0" applyFont="1" applyFill="1" applyBorder="1" applyAlignment="1">
      <alignment horizontal="center"/>
    </xf>
    <xf numFmtId="164" fontId="22" fillId="0" borderId="0" xfId="0" applyNumberFormat="1" applyFont="1" applyFill="1"/>
    <xf numFmtId="0" fontId="22" fillId="0" borderId="7" xfId="0" applyFont="1" applyBorder="1" applyAlignment="1">
      <alignment horizontal="center"/>
    </xf>
    <xf numFmtId="4" fontId="22" fillId="0" borderId="0" xfId="0" applyNumberFormat="1" applyFont="1" applyFill="1" applyBorder="1" applyAlignment="1">
      <alignment horizontal="center"/>
    </xf>
    <xf numFmtId="0" fontId="22" fillId="0" borderId="0" xfId="0" applyFont="1" applyFill="1" applyBorder="1"/>
    <xf numFmtId="0" fontId="22" fillId="0" borderId="7" xfId="0" applyFont="1" applyFill="1" applyBorder="1" applyAlignment="1">
      <alignment horizontal="center"/>
    </xf>
    <xf numFmtId="164" fontId="22" fillId="0" borderId="7" xfId="0" applyNumberFormat="1" applyFont="1" applyFill="1" applyBorder="1" applyAlignment="1">
      <alignment horizontal="center"/>
    </xf>
    <xf numFmtId="164" fontId="22" fillId="0" borderId="2" xfId="0" applyNumberFormat="1" applyFont="1" applyFill="1" applyBorder="1" applyAlignment="1">
      <alignment horizontal="center"/>
    </xf>
    <xf numFmtId="0" fontId="22" fillId="0" borderId="0" xfId="0" applyFont="1" applyAlignment="1"/>
    <xf numFmtId="0" fontId="22" fillId="0" borderId="0" xfId="0" applyFont="1" applyBorder="1"/>
    <xf numFmtId="0" fontId="22" fillId="0" borderId="9" xfId="0" applyFont="1" applyBorder="1" applyAlignment="1">
      <alignment horizontal="center"/>
    </xf>
    <xf numFmtId="0" fontId="22" fillId="0" borderId="10" xfId="0" applyFont="1" applyBorder="1"/>
    <xf numFmtId="0" fontId="22" fillId="0" borderId="11" xfId="0" applyFont="1" applyBorder="1" applyAlignment="1">
      <alignment horizontal="center"/>
    </xf>
    <xf numFmtId="0" fontId="22" fillId="0" borderId="7" xfId="0" applyFont="1" applyFill="1" applyBorder="1" applyAlignment="1">
      <alignment horizontal="right"/>
    </xf>
    <xf numFmtId="0" fontId="22" fillId="0" borderId="2" xfId="0" applyFont="1" applyFill="1" applyBorder="1" applyAlignment="1">
      <alignment horizontal="center"/>
    </xf>
    <xf numFmtId="164" fontId="22" fillId="0" borderId="3" xfId="0" applyNumberFormat="1" applyFont="1" applyFill="1" applyBorder="1"/>
    <xf numFmtId="164" fontId="22" fillId="0" borderId="0" xfId="0" applyNumberFormat="1" applyFont="1" applyFill="1" applyBorder="1"/>
    <xf numFmtId="0" fontId="22" fillId="0" borderId="2" xfId="0" applyFont="1" applyBorder="1"/>
    <xf numFmtId="164" fontId="22" fillId="0" borderId="0" xfId="0" applyNumberFormat="1" applyFont="1" applyBorder="1"/>
    <xf numFmtId="0" fontId="22" fillId="5" borderId="7" xfId="0" applyFont="1" applyFill="1" applyBorder="1"/>
    <xf numFmtId="164" fontId="22" fillId="0" borderId="0" xfId="0" applyNumberFormat="1" applyFont="1"/>
    <xf numFmtId="0" fontId="22" fillId="0" borderId="0" xfId="0" applyFont="1" applyFill="1" applyBorder="1" applyAlignment="1">
      <alignment horizontal="right"/>
    </xf>
    <xf numFmtId="3" fontId="22" fillId="0" borderId="0" xfId="0" applyNumberFormat="1" applyFont="1" applyBorder="1"/>
    <xf numFmtId="0" fontId="22" fillId="0" borderId="4" xfId="0" applyFont="1" applyFill="1" applyBorder="1" applyAlignment="1">
      <alignment horizontal="center"/>
    </xf>
    <xf numFmtId="164" fontId="22" fillId="0" borderId="6" xfId="0" applyNumberFormat="1" applyFont="1" applyFill="1" applyBorder="1"/>
    <xf numFmtId="0" fontId="22" fillId="0" borderId="0" xfId="0" applyFont="1" applyFill="1" applyAlignment="1">
      <alignment horizontal="center"/>
    </xf>
    <xf numFmtId="0" fontId="22" fillId="0" borderId="8" xfId="0" applyFont="1" applyFill="1" applyBorder="1" applyAlignment="1">
      <alignment horizontal="center"/>
    </xf>
    <xf numFmtId="165" fontId="22" fillId="0" borderId="0" xfId="0" applyNumberFormat="1" applyFont="1" applyFill="1" applyBorder="1"/>
    <xf numFmtId="3" fontId="22" fillId="0" borderId="0" xfId="0" applyNumberFormat="1" applyFont="1" applyFill="1" applyBorder="1"/>
    <xf numFmtId="0" fontId="22" fillId="0" borderId="5" xfId="0" applyFont="1" applyFill="1" applyBorder="1"/>
    <xf numFmtId="0" fontId="25" fillId="0" borderId="0" xfId="0" applyFont="1" applyBorder="1"/>
    <xf numFmtId="0" fontId="26" fillId="0" borderId="0" xfId="0" applyFont="1" applyBorder="1"/>
    <xf numFmtId="0" fontId="26" fillId="0" borderId="0" xfId="0" applyFont="1" applyFill="1" applyBorder="1"/>
    <xf numFmtId="0" fontId="22" fillId="0" borderId="0" xfId="0" applyNumberFormat="1" applyFont="1" applyFill="1" applyBorder="1"/>
    <xf numFmtId="0" fontId="25" fillId="0" borderId="0" xfId="0" applyFont="1" applyFill="1" applyBorder="1"/>
    <xf numFmtId="0" fontId="23" fillId="0" borderId="0" xfId="0" applyFont="1"/>
    <xf numFmtId="0" fontId="26" fillId="0" borderId="0" xfId="0" applyFont="1"/>
    <xf numFmtId="0" fontId="26" fillId="0" borderId="0" xfId="0" applyFont="1" applyAlignment="1">
      <alignment horizontal="center"/>
    </xf>
    <xf numFmtId="0" fontId="29" fillId="0" borderId="0" xfId="0" applyFont="1"/>
    <xf numFmtId="0" fontId="26" fillId="0" borderId="0" xfId="0" applyFont="1" applyAlignment="1">
      <alignment horizontal="left" indent="1"/>
    </xf>
    <xf numFmtId="0" fontId="30" fillId="0" borderId="0" xfId="0" applyFont="1"/>
    <xf numFmtId="1" fontId="22" fillId="0" borderId="7" xfId="0" applyNumberFormat="1" applyFont="1" applyFill="1" applyBorder="1" applyAlignment="1">
      <alignment horizontal="center"/>
    </xf>
    <xf numFmtId="0" fontId="22" fillId="0" borderId="0" xfId="0" applyFont="1" applyFill="1" applyBorder="1" applyAlignment="1">
      <alignment horizontal="left"/>
    </xf>
    <xf numFmtId="164" fontId="22" fillId="0" borderId="0" xfId="0" applyNumberFormat="1" applyFont="1" applyFill="1" applyBorder="1" applyAlignment="1">
      <alignment horizontal="center"/>
    </xf>
    <xf numFmtId="1" fontId="22" fillId="0" borderId="0" xfId="0" applyNumberFormat="1" applyFont="1" applyFill="1" applyBorder="1" applyAlignment="1">
      <alignment horizontal="center"/>
    </xf>
    <xf numFmtId="0" fontId="23" fillId="0" borderId="0" xfId="0" applyFont="1" applyFill="1"/>
    <xf numFmtId="164" fontId="21" fillId="0" borderId="7" xfId="0" applyNumberFormat="1" applyFont="1" applyFill="1" applyBorder="1" applyAlignment="1">
      <alignment horizontal="center"/>
    </xf>
    <xf numFmtId="164" fontId="21" fillId="0" borderId="8" xfId="0" applyNumberFormat="1" applyFont="1" applyFill="1" applyBorder="1" applyAlignment="1">
      <alignment horizontal="center"/>
    </xf>
    <xf numFmtId="0" fontId="22" fillId="0" borderId="14" xfId="0" applyFont="1" applyFill="1" applyBorder="1" applyAlignment="1">
      <alignment horizontal="center"/>
    </xf>
    <xf numFmtId="0" fontId="22" fillId="0" borderId="11" xfId="0" applyFont="1" applyFill="1" applyBorder="1" applyAlignment="1">
      <alignment horizontal="center"/>
    </xf>
    <xf numFmtId="0" fontId="22" fillId="0" borderId="22" xfId="0" applyFont="1" applyBorder="1" applyAlignment="1">
      <alignment horizontal="center"/>
    </xf>
    <xf numFmtId="1" fontId="22" fillId="0" borderId="0" xfId="0" applyNumberFormat="1" applyFont="1" applyBorder="1"/>
    <xf numFmtId="166" fontId="22" fillId="0" borderId="0" xfId="0" applyNumberFormat="1" applyFont="1" applyBorder="1"/>
    <xf numFmtId="0" fontId="22" fillId="0" borderId="7" xfId="0" applyFont="1" applyFill="1" applyBorder="1"/>
    <xf numFmtId="0" fontId="22" fillId="0" borderId="7" xfId="0" applyFont="1" applyFill="1" applyBorder="1" applyAlignment="1">
      <alignment vertical="center"/>
    </xf>
    <xf numFmtId="0" fontId="22" fillId="0" borderId="0" xfId="0" applyFont="1" applyFill="1" applyBorder="1" applyAlignment="1">
      <alignment horizontal="center" vertical="center"/>
    </xf>
    <xf numFmtId="0" fontId="22" fillId="0" borderId="0" xfId="0" applyFont="1" applyFill="1" applyBorder="1" applyAlignment="1"/>
    <xf numFmtId="0" fontId="22" fillId="0" borderId="0" xfId="0" applyFont="1" applyFill="1" applyBorder="1" applyAlignment="1">
      <alignment vertical="center"/>
    </xf>
    <xf numFmtId="0" fontId="22" fillId="0" borderId="3" xfId="0" applyFont="1" applyFill="1" applyBorder="1"/>
    <xf numFmtId="164" fontId="22" fillId="0" borderId="0" xfId="0" applyNumberFormat="1" applyFont="1" applyFill="1" applyAlignment="1">
      <alignment vertical="center" wrapText="1"/>
    </xf>
    <xf numFmtId="2" fontId="22" fillId="0" borderId="3" xfId="0" applyNumberFormat="1" applyFont="1" applyBorder="1"/>
    <xf numFmtId="3" fontId="22" fillId="0" borderId="0" xfId="0" applyNumberFormat="1" applyFont="1" applyFill="1"/>
    <xf numFmtId="166" fontId="22" fillId="0" borderId="0" xfId="0" applyNumberFormat="1" applyFont="1" applyFill="1" applyBorder="1"/>
    <xf numFmtId="0" fontId="22" fillId="9" borderId="0" xfId="0" applyFont="1" applyFill="1"/>
    <xf numFmtId="0" fontId="22" fillId="0" borderId="22" xfId="0" applyFont="1" applyFill="1" applyBorder="1" applyAlignment="1">
      <alignment horizontal="center"/>
    </xf>
    <xf numFmtId="0" fontId="23" fillId="0" borderId="0" xfId="0" applyFont="1" applyFill="1" applyBorder="1"/>
    <xf numFmtId="0" fontId="23" fillId="9" borderId="0" xfId="0" applyFont="1" applyFill="1"/>
    <xf numFmtId="0" fontId="31" fillId="0" borderId="0" xfId="0" applyFont="1" applyFill="1" applyBorder="1"/>
    <xf numFmtId="0" fontId="31" fillId="0" borderId="0" xfId="0" applyFont="1" applyBorder="1"/>
    <xf numFmtId="164" fontId="33" fillId="0" borderId="0" xfId="0" applyNumberFormat="1" applyFont="1" applyBorder="1"/>
    <xf numFmtId="0" fontId="26" fillId="0" borderId="16" xfId="0" applyFont="1" applyBorder="1"/>
    <xf numFmtId="0" fontId="26" fillId="0" borderId="16" xfId="0" applyFont="1" applyBorder="1" applyAlignment="1">
      <alignment horizontal="center"/>
    </xf>
    <xf numFmtId="0" fontId="26" fillId="0" borderId="3" xfId="0" applyFont="1" applyBorder="1"/>
    <xf numFmtId="168" fontId="26" fillId="0" borderId="5" xfId="2" applyNumberFormat="1" applyFont="1" applyBorder="1"/>
    <xf numFmtId="168" fontId="26" fillId="0" borderId="0" xfId="2" applyNumberFormat="1" applyFont="1" applyBorder="1"/>
    <xf numFmtId="9" fontId="28" fillId="0" borderId="0" xfId="2" applyFont="1" applyBorder="1"/>
    <xf numFmtId="168" fontId="28" fillId="0" borderId="0" xfId="2" applyNumberFormat="1" applyFont="1" applyBorder="1"/>
    <xf numFmtId="168" fontId="27" fillId="0" borderId="0" xfId="2" applyNumberFormat="1" applyFont="1" applyBorder="1"/>
    <xf numFmtId="0" fontId="26" fillId="0" borderId="0" xfId="0" applyFont="1" applyBorder="1" applyAlignment="1">
      <alignment horizontal="left" indent="1"/>
    </xf>
    <xf numFmtId="2" fontId="26" fillId="0" borderId="0" xfId="2" applyNumberFormat="1" applyFont="1" applyBorder="1"/>
    <xf numFmtId="49" fontId="26" fillId="0" borderId="0" xfId="2" applyNumberFormat="1" applyFont="1" applyBorder="1"/>
    <xf numFmtId="49" fontId="28" fillId="0" borderId="0" xfId="2" applyNumberFormat="1" applyFont="1" applyBorder="1"/>
    <xf numFmtId="1" fontId="26" fillId="0" borderId="0" xfId="0" applyNumberFormat="1" applyFont="1"/>
    <xf numFmtId="9" fontId="26" fillId="0" borderId="0" xfId="2" applyFont="1"/>
    <xf numFmtId="9" fontId="26" fillId="0" borderId="0" xfId="0" applyNumberFormat="1" applyFont="1"/>
    <xf numFmtId="170" fontId="26" fillId="0" borderId="0" xfId="4" applyNumberFormat="1" applyFont="1" applyBorder="1"/>
    <xf numFmtId="0" fontId="26" fillId="0" borderId="17" xfId="0" applyFont="1" applyBorder="1" applyAlignment="1">
      <alignment horizontal="center"/>
    </xf>
    <xf numFmtId="0" fontId="26" fillId="0" borderId="6" xfId="0" applyFont="1" applyBorder="1"/>
    <xf numFmtId="10" fontId="26" fillId="0" borderId="5" xfId="2" applyNumberFormat="1" applyFont="1" applyBorder="1" applyAlignment="1">
      <alignment horizontal="right"/>
    </xf>
    <xf numFmtId="164" fontId="22" fillId="0" borderId="0" xfId="0" applyNumberFormat="1" applyFont="1" applyFill="1" applyAlignment="1">
      <alignment vertical="center"/>
    </xf>
    <xf numFmtId="0" fontId="23" fillId="0" borderId="0" xfId="0" applyFont="1" applyBorder="1" applyAlignment="1">
      <alignment vertical="center"/>
    </xf>
    <xf numFmtId="0" fontId="23" fillId="0" borderId="0" xfId="0" applyFont="1" applyBorder="1" applyAlignment="1">
      <alignment horizontal="left" vertical="center" wrapText="1"/>
    </xf>
    <xf numFmtId="0" fontId="21" fillId="0" borderId="10" xfId="0" applyFont="1" applyBorder="1" applyAlignment="1">
      <alignment horizontal="center" wrapText="1"/>
    </xf>
    <xf numFmtId="0" fontId="22" fillId="0" borderId="10" xfId="0" applyFont="1" applyBorder="1" applyAlignment="1">
      <alignment horizontal="center" wrapText="1"/>
    </xf>
    <xf numFmtId="0" fontId="21" fillId="0" borderId="7" xfId="0" applyFont="1" applyBorder="1" applyAlignment="1">
      <alignment wrapText="1"/>
    </xf>
    <xf numFmtId="170" fontId="21" fillId="0" borderId="0" xfId="4" applyNumberFormat="1" applyFont="1" applyBorder="1" applyAlignment="1">
      <alignment horizontal="right" wrapText="1"/>
    </xf>
    <xf numFmtId="170" fontId="22" fillId="0" borderId="0" xfId="4" applyNumberFormat="1" applyFont="1" applyBorder="1" applyAlignment="1">
      <alignment horizontal="right" wrapText="1"/>
    </xf>
    <xf numFmtId="170" fontId="35" fillId="0" borderId="0" xfId="4" applyNumberFormat="1" applyFont="1" applyBorder="1" applyAlignment="1">
      <alignment horizontal="right"/>
    </xf>
    <xf numFmtId="170" fontId="22" fillId="0" borderId="0" xfId="4" applyNumberFormat="1" applyFont="1" applyBorder="1"/>
    <xf numFmtId="170" fontId="22" fillId="0" borderId="0" xfId="4" applyNumberFormat="1" applyFont="1" applyFill="1" applyBorder="1" applyAlignment="1">
      <alignment horizontal="right"/>
    </xf>
    <xf numFmtId="171" fontId="22" fillId="0" borderId="0" xfId="4" applyNumberFormat="1" applyFont="1" applyBorder="1"/>
    <xf numFmtId="0" fontId="22" fillId="0" borderId="0" xfId="4" applyNumberFormat="1" applyFont="1" applyBorder="1"/>
    <xf numFmtId="170" fontId="25" fillId="0" borderId="0" xfId="4" applyNumberFormat="1" applyFont="1" applyBorder="1"/>
    <xf numFmtId="0" fontId="22" fillId="0" borderId="20" xfId="0" applyFont="1" applyBorder="1" applyAlignment="1">
      <alignment horizontal="center" wrapText="1"/>
    </xf>
    <xf numFmtId="168" fontId="22" fillId="0" borderId="0" xfId="2" applyNumberFormat="1" applyFont="1" applyBorder="1"/>
    <xf numFmtId="43" fontId="22" fillId="0" borderId="0" xfId="0" applyNumberFormat="1" applyFont="1" applyBorder="1"/>
    <xf numFmtId="167" fontId="22" fillId="0" borderId="0" xfId="0" applyNumberFormat="1" applyFont="1" applyBorder="1"/>
    <xf numFmtId="0" fontId="33" fillId="0" borderId="0" xfId="0" applyFont="1" applyBorder="1"/>
    <xf numFmtId="1" fontId="33" fillId="0" borderId="0" xfId="0" applyNumberFormat="1" applyFont="1" applyBorder="1"/>
    <xf numFmtId="164" fontId="33" fillId="0" borderId="0" xfId="2" applyNumberFormat="1" applyFont="1" applyBorder="1"/>
    <xf numFmtId="168" fontId="33" fillId="0" borderId="0" xfId="2" applyNumberFormat="1" applyFont="1" applyBorder="1"/>
    <xf numFmtId="169" fontId="22" fillId="0" borderId="0" xfId="0" applyNumberFormat="1" applyFont="1" applyBorder="1"/>
    <xf numFmtId="43" fontId="22" fillId="0" borderId="0" xfId="4" applyFont="1" applyBorder="1"/>
    <xf numFmtId="0" fontId="21" fillId="0" borderId="20" xfId="0" applyFont="1" applyBorder="1" applyAlignment="1">
      <alignment horizontal="center" wrapText="1"/>
    </xf>
    <xf numFmtId="174" fontId="22" fillId="0" borderId="0" xfId="4" applyNumberFormat="1" applyFont="1" applyFill="1" applyBorder="1" applyAlignment="1">
      <alignment horizontal="right"/>
    </xf>
    <xf numFmtId="165" fontId="22" fillId="0" borderId="0" xfId="4" applyNumberFormat="1" applyFont="1" applyFill="1" applyBorder="1" applyAlignment="1">
      <alignment horizontal="right"/>
    </xf>
    <xf numFmtId="3" fontId="22" fillId="0" borderId="0" xfId="0" applyNumberFormat="1" applyFont="1" applyBorder="1" applyAlignment="1">
      <alignment horizontal="right" vertical="center" wrapText="1"/>
    </xf>
    <xf numFmtId="37" fontId="22" fillId="0" borderId="0" xfId="0" applyNumberFormat="1" applyFont="1" applyBorder="1" applyAlignment="1">
      <alignment horizontal="right" vertical="center" wrapText="1"/>
    </xf>
    <xf numFmtId="167" fontId="22" fillId="0" borderId="0" xfId="0" applyNumberFormat="1" applyFont="1" applyBorder="1" applyAlignment="1">
      <alignment horizontal="right" vertical="center" wrapText="1"/>
    </xf>
    <xf numFmtId="168" fontId="22" fillId="0" borderId="0" xfId="0" applyNumberFormat="1" applyFont="1" applyBorder="1" applyAlignment="1">
      <alignment horizontal="right" vertical="center" wrapText="1"/>
    </xf>
    <xf numFmtId="0" fontId="22" fillId="0" borderId="0" xfId="0" applyFont="1" applyBorder="1" applyAlignment="1">
      <alignment horizontal="left"/>
    </xf>
    <xf numFmtId="0" fontId="22" fillId="0" borderId="18" xfId="0" applyFont="1" applyBorder="1" applyAlignment="1">
      <alignment horizontal="center" wrapText="1"/>
    </xf>
    <xf numFmtId="0" fontId="22" fillId="0" borderId="8" xfId="0" applyFont="1" applyBorder="1"/>
    <xf numFmtId="3" fontId="22" fillId="0" borderId="5" xfId="0" applyNumberFormat="1" applyFont="1" applyBorder="1" applyAlignment="1">
      <alignment horizontal="right" vertical="center" wrapText="1"/>
    </xf>
    <xf numFmtId="0" fontId="21" fillId="0" borderId="21" xfId="0" applyFont="1" applyBorder="1" applyAlignment="1">
      <alignment wrapText="1"/>
    </xf>
    <xf numFmtId="0" fontId="22" fillId="0" borderId="7" xfId="0" applyFont="1" applyBorder="1"/>
    <xf numFmtId="165" fontId="22" fillId="5" borderId="0" xfId="4" applyNumberFormat="1" applyFont="1" applyFill="1" applyBorder="1" applyAlignment="1">
      <alignment horizontal="right"/>
    </xf>
    <xf numFmtId="3" fontId="35" fillId="0" borderId="0" xfId="0" applyNumberFormat="1" applyFont="1" applyBorder="1" applyAlignment="1">
      <alignment horizontal="right" vertical="center" wrapText="1"/>
    </xf>
    <xf numFmtId="37" fontId="35" fillId="0" borderId="0" xfId="0" applyNumberFormat="1" applyFont="1" applyBorder="1" applyAlignment="1">
      <alignment horizontal="right" vertical="center" wrapText="1"/>
    </xf>
    <xf numFmtId="3" fontId="35" fillId="0" borderId="5" xfId="0" applyNumberFormat="1" applyFont="1" applyBorder="1" applyAlignment="1">
      <alignment horizontal="right" vertical="center" wrapText="1"/>
    </xf>
    <xf numFmtId="0" fontId="22" fillId="0" borderId="12" xfId="0" applyFont="1" applyFill="1" applyBorder="1" applyAlignment="1">
      <alignment horizontal="center"/>
    </xf>
    <xf numFmtId="0" fontId="22" fillId="0" borderId="1" xfId="0" applyFont="1" applyFill="1" applyBorder="1"/>
    <xf numFmtId="0" fontId="22" fillId="0" borderId="1" xfId="0" applyFont="1" applyFill="1" applyBorder="1" applyAlignment="1">
      <alignment horizontal="center"/>
    </xf>
    <xf numFmtId="0" fontId="22" fillId="0" borderId="7" xfId="0" applyNumberFormat="1" applyFont="1" applyFill="1" applyBorder="1" applyAlignment="1"/>
    <xf numFmtId="0" fontId="22" fillId="0" borderId="7" xfId="0" applyNumberFormat="1" applyFont="1" applyFill="1" applyBorder="1" applyAlignment="1">
      <alignment horizontal="left" indent="1"/>
    </xf>
    <xf numFmtId="3" fontId="22" fillId="0" borderId="3" xfId="0" applyNumberFormat="1" applyFont="1" applyFill="1" applyBorder="1"/>
    <xf numFmtId="1" fontId="22" fillId="0" borderId="8" xfId="0" applyNumberFormat="1" applyFont="1" applyFill="1" applyBorder="1" applyAlignment="1">
      <alignment horizontal="center"/>
    </xf>
    <xf numFmtId="0" fontId="22" fillId="0" borderId="8" xfId="0" applyNumberFormat="1" applyFont="1" applyFill="1" applyBorder="1" applyAlignment="1">
      <alignment horizontal="left" indent="1"/>
    </xf>
    <xf numFmtId="3" fontId="22" fillId="0" borderId="5" xfId="0" applyNumberFormat="1" applyFont="1" applyFill="1" applyBorder="1"/>
    <xf numFmtId="3" fontId="22" fillId="0" borderId="6" xfId="0" applyNumberFormat="1" applyFont="1" applyFill="1" applyBorder="1"/>
    <xf numFmtId="0" fontId="22" fillId="0" borderId="0" xfId="0" applyNumberFormat="1" applyFont="1" applyFill="1" applyAlignment="1"/>
    <xf numFmtId="3" fontId="22" fillId="0" borderId="0" xfId="0" applyNumberFormat="1" applyFont="1"/>
    <xf numFmtId="0" fontId="22" fillId="0" borderId="7" xfId="0" applyNumberFormat="1" applyFont="1" applyBorder="1" applyAlignment="1">
      <alignment horizontal="center"/>
    </xf>
    <xf numFmtId="3" fontId="22" fillId="0" borderId="0" xfId="0" applyNumberFormat="1" applyFont="1" applyBorder="1" applyAlignment="1">
      <alignment horizontal="center"/>
    </xf>
    <xf numFmtId="3" fontId="22" fillId="0" borderId="0" xfId="0" applyNumberFormat="1" applyFont="1" applyFill="1" applyBorder="1" applyAlignment="1">
      <alignment horizontal="center"/>
    </xf>
    <xf numFmtId="0" fontId="22" fillId="0" borderId="7" xfId="0" applyNumberFormat="1" applyFont="1" applyBorder="1" applyAlignment="1"/>
    <xf numFmtId="168" fontId="22" fillId="0" borderId="0" xfId="2" applyNumberFormat="1" applyFont="1" applyFill="1" applyBorder="1" applyAlignment="1">
      <alignment horizontal="center"/>
    </xf>
    <xf numFmtId="0" fontId="22" fillId="0" borderId="7" xfId="0" applyFont="1" applyBorder="1" applyAlignment="1"/>
    <xf numFmtId="0" fontId="22" fillId="0" borderId="8" xfId="0" applyNumberFormat="1" applyFont="1" applyBorder="1" applyAlignment="1">
      <alignment horizontal="center"/>
    </xf>
    <xf numFmtId="0" fontId="22" fillId="0" borderId="8" xfId="0" applyNumberFormat="1" applyFont="1" applyBorder="1" applyAlignment="1"/>
    <xf numFmtId="3" fontId="22" fillId="0" borderId="5" xfId="0" applyNumberFormat="1" applyFont="1" applyBorder="1"/>
    <xf numFmtId="168" fontId="22" fillId="0" borderId="5" xfId="2" applyNumberFormat="1" applyFont="1" applyBorder="1"/>
    <xf numFmtId="168" fontId="22" fillId="0" borderId="5" xfId="2" applyNumberFormat="1" applyFont="1" applyFill="1" applyBorder="1" applyAlignment="1">
      <alignment horizontal="center"/>
    </xf>
    <xf numFmtId="0" fontId="36" fillId="0" borderId="0" xfId="0" applyFont="1" applyAlignment="1"/>
    <xf numFmtId="0" fontId="36" fillId="0" borderId="0" xfId="0" applyFont="1"/>
    <xf numFmtId="0" fontId="36" fillId="0" borderId="0" xfId="0" applyFont="1" applyAlignment="1">
      <alignment horizontal="left"/>
    </xf>
    <xf numFmtId="0" fontId="22" fillId="0" borderId="0" xfId="0" applyFont="1" applyFill="1" applyBorder="1" applyAlignment="1">
      <alignment horizontal="center"/>
    </xf>
    <xf numFmtId="0" fontId="37" fillId="0" borderId="0" xfId="0" applyFont="1"/>
    <xf numFmtId="0" fontId="22" fillId="0" borderId="0" xfId="0" applyFont="1" applyFill="1" applyBorder="1" applyAlignment="1">
      <alignment horizontal="center"/>
    </xf>
    <xf numFmtId="0" fontId="23" fillId="9" borderId="0" xfId="0" applyFont="1" applyFill="1" applyAlignment="1">
      <alignment horizontal="center"/>
    </xf>
    <xf numFmtId="164" fontId="22" fillId="9" borderId="0" xfId="0" applyNumberFormat="1" applyFont="1" applyFill="1"/>
    <xf numFmtId="167" fontId="35" fillId="0" borderId="0" xfId="0" applyNumberFormat="1" applyFont="1" applyBorder="1" applyAlignment="1">
      <alignment horizontal="right"/>
    </xf>
    <xf numFmtId="10" fontId="35" fillId="0" borderId="0" xfId="0" applyNumberFormat="1" applyFont="1" applyBorder="1" applyAlignment="1">
      <alignment horizontal="right" vertical="center" wrapText="1"/>
    </xf>
    <xf numFmtId="0" fontId="22" fillId="0" borderId="0" xfId="0" applyFont="1" applyFill="1" applyBorder="1" applyAlignment="1">
      <alignment horizontal="center"/>
    </xf>
    <xf numFmtId="0" fontId="9" fillId="0" borderId="0" xfId="1"/>
    <xf numFmtId="0" fontId="15" fillId="7" borderId="19" xfId="1" applyFont="1" applyFill="1" applyBorder="1" applyAlignment="1">
      <alignment horizontal="center"/>
    </xf>
    <xf numFmtId="0" fontId="38" fillId="9" borderId="22" xfId="0" applyFont="1" applyFill="1" applyBorder="1" applyAlignment="1">
      <alignment vertical="center"/>
    </xf>
    <xf numFmtId="0" fontId="23" fillId="9" borderId="0" xfId="0" applyFont="1" applyFill="1" applyBorder="1" applyAlignment="1">
      <alignment horizontal="left" vertical="center" wrapText="1"/>
    </xf>
    <xf numFmtId="0" fontId="39" fillId="0" borderId="0" xfId="0" applyFont="1"/>
    <xf numFmtId="0" fontId="21" fillId="5" borderId="21" xfId="0" applyFont="1" applyFill="1" applyBorder="1" applyAlignment="1">
      <alignment wrapText="1"/>
    </xf>
    <xf numFmtId="170" fontId="35" fillId="5" borderId="0" xfId="4" applyNumberFormat="1" applyFont="1" applyFill="1" applyBorder="1" applyAlignment="1">
      <alignment horizontal="right"/>
    </xf>
    <xf numFmtId="0" fontId="21" fillId="5" borderId="7" xfId="0" applyFont="1" applyFill="1" applyBorder="1" applyAlignment="1">
      <alignment wrapText="1"/>
    </xf>
    <xf numFmtId="167" fontId="22" fillId="5" borderId="0" xfId="2" applyNumberFormat="1" applyFont="1" applyFill="1" applyBorder="1" applyAlignment="1">
      <alignment horizontal="right"/>
    </xf>
    <xf numFmtId="167" fontId="35" fillId="5" borderId="0" xfId="2" applyNumberFormat="1" applyFont="1" applyFill="1" applyBorder="1" applyAlignment="1">
      <alignment horizontal="right"/>
    </xf>
    <xf numFmtId="0" fontId="22" fillId="5" borderId="8" xfId="0" applyFont="1" applyFill="1" applyBorder="1"/>
    <xf numFmtId="3" fontId="22" fillId="5" borderId="16" xfId="2" applyNumberFormat="1" applyFont="1" applyFill="1" applyBorder="1" applyAlignment="1">
      <alignment horizontal="right"/>
    </xf>
    <xf numFmtId="170" fontId="35" fillId="5" borderId="16" xfId="4" applyNumberFormat="1" applyFont="1" applyFill="1" applyBorder="1" applyAlignment="1">
      <alignment horizontal="right"/>
    </xf>
    <xf numFmtId="3" fontId="22" fillId="5" borderId="0" xfId="0" applyNumberFormat="1" applyFont="1" applyFill="1" applyBorder="1" applyAlignment="1">
      <alignment wrapText="1"/>
    </xf>
    <xf numFmtId="168" fontId="22" fillId="5" borderId="5" xfId="2" applyNumberFormat="1" applyFont="1" applyFill="1" applyBorder="1" applyAlignment="1">
      <alignment horizontal="right"/>
    </xf>
    <xf numFmtId="10" fontId="35" fillId="5" borderId="5" xfId="2" applyNumberFormat="1" applyFont="1" applyFill="1" applyBorder="1" applyAlignment="1">
      <alignment horizontal="right"/>
    </xf>
    <xf numFmtId="170" fontId="22" fillId="0" borderId="2" xfId="4" applyNumberFormat="1" applyFont="1" applyBorder="1" applyAlignment="1">
      <alignment horizontal="right" wrapText="1"/>
    </xf>
    <xf numFmtId="167" fontId="22" fillId="0" borderId="2" xfId="0" applyNumberFormat="1" applyFont="1" applyFill="1" applyBorder="1" applyAlignment="1">
      <alignment horizontal="right"/>
    </xf>
    <xf numFmtId="167" fontId="22" fillId="0" borderId="0" xfId="0" applyNumberFormat="1" applyFont="1" applyFill="1" applyBorder="1" applyAlignment="1">
      <alignment horizontal="right"/>
    </xf>
    <xf numFmtId="167" fontId="35" fillId="0" borderId="0" xfId="0" applyNumberFormat="1" applyFont="1" applyFill="1" applyBorder="1" applyAlignment="1">
      <alignment horizontal="right"/>
    </xf>
    <xf numFmtId="168" fontId="22" fillId="0" borderId="4" xfId="2" applyNumberFormat="1" applyFont="1" applyBorder="1" applyAlignment="1">
      <alignment horizontal="right"/>
    </xf>
    <xf numFmtId="168" fontId="22" fillId="0" borderId="5" xfId="2" applyNumberFormat="1" applyFont="1" applyBorder="1" applyAlignment="1">
      <alignment horizontal="right"/>
    </xf>
    <xf numFmtId="10" fontId="35" fillId="0" borderId="5" xfId="2" applyNumberFormat="1" applyFont="1" applyBorder="1" applyAlignment="1">
      <alignment horizontal="right"/>
    </xf>
    <xf numFmtId="0" fontId="21" fillId="10" borderId="21" xfId="0" applyFont="1" applyFill="1" applyBorder="1" applyAlignment="1">
      <alignment wrapText="1"/>
    </xf>
    <xf numFmtId="170" fontId="22" fillId="10" borderId="0" xfId="4" applyNumberFormat="1" applyFont="1" applyFill="1" applyBorder="1" applyAlignment="1">
      <alignment horizontal="right"/>
    </xf>
    <xf numFmtId="0" fontId="21" fillId="10" borderId="7" xfId="0" applyFont="1" applyFill="1" applyBorder="1" applyAlignment="1">
      <alignment wrapText="1"/>
    </xf>
    <xf numFmtId="0" fontId="22" fillId="10" borderId="7" xfId="0" applyFont="1" applyFill="1" applyBorder="1"/>
    <xf numFmtId="167" fontId="22" fillId="10" borderId="0" xfId="2" applyNumberFormat="1" applyFont="1" applyFill="1" applyBorder="1" applyAlignment="1">
      <alignment horizontal="right"/>
    </xf>
    <xf numFmtId="0" fontId="22" fillId="10" borderId="8" xfId="0" applyFont="1" applyFill="1" applyBorder="1"/>
    <xf numFmtId="170" fontId="22" fillId="10" borderId="15" xfId="4" applyNumberFormat="1" applyFont="1" applyFill="1" applyBorder="1" applyAlignment="1">
      <alignment horizontal="right"/>
    </xf>
    <xf numFmtId="170" fontId="22" fillId="10" borderId="16" xfId="4" applyNumberFormat="1" applyFont="1" applyFill="1" applyBorder="1" applyAlignment="1">
      <alignment horizontal="right"/>
    </xf>
    <xf numFmtId="170" fontId="22" fillId="10" borderId="2" xfId="4" applyNumberFormat="1" applyFont="1" applyFill="1" applyBorder="1" applyAlignment="1">
      <alignment horizontal="right"/>
    </xf>
    <xf numFmtId="167" fontId="22" fillId="10" borderId="2" xfId="2" applyNumberFormat="1" applyFont="1" applyFill="1" applyBorder="1" applyAlignment="1">
      <alignment horizontal="right"/>
    </xf>
    <xf numFmtId="168" fontId="22" fillId="10" borderId="4" xfId="2" applyNumberFormat="1" applyFont="1" applyFill="1" applyBorder="1" applyAlignment="1">
      <alignment horizontal="right"/>
    </xf>
    <xf numFmtId="168" fontId="22" fillId="10" borderId="5" xfId="2" applyNumberFormat="1" applyFont="1" applyFill="1" applyBorder="1" applyAlignment="1">
      <alignment horizontal="right"/>
    </xf>
    <xf numFmtId="10" fontId="35" fillId="10" borderId="5" xfId="2" applyNumberFormat="1" applyFont="1" applyFill="1" applyBorder="1" applyAlignment="1">
      <alignment horizontal="right"/>
    </xf>
    <xf numFmtId="167" fontId="35" fillId="10" borderId="0" xfId="2" applyNumberFormat="1" applyFont="1" applyFill="1" applyBorder="1" applyAlignment="1">
      <alignment horizontal="right"/>
    </xf>
    <xf numFmtId="0" fontId="38" fillId="0" borderId="14" xfId="0" applyFont="1" applyBorder="1" applyAlignment="1">
      <alignment vertical="center"/>
    </xf>
    <xf numFmtId="0" fontId="22" fillId="0" borderId="21" xfId="0" applyFont="1" applyBorder="1"/>
    <xf numFmtId="3" fontId="22" fillId="5" borderId="0" xfId="0" applyNumberFormat="1" applyFont="1" applyFill="1" applyBorder="1" applyAlignment="1">
      <alignment horizontal="right" vertical="center" wrapText="1"/>
    </xf>
    <xf numFmtId="37" fontId="35" fillId="5" borderId="0" xfId="0" applyNumberFormat="1" applyFont="1" applyFill="1" applyBorder="1" applyAlignment="1">
      <alignment horizontal="right" vertical="center" wrapText="1"/>
    </xf>
    <xf numFmtId="175" fontId="22" fillId="5" borderId="0" xfId="0" applyNumberFormat="1" applyFont="1" applyFill="1" applyBorder="1" applyAlignment="1">
      <alignment horizontal="right" vertical="center" wrapText="1"/>
    </xf>
    <xf numFmtId="167" fontId="35" fillId="5" borderId="0" xfId="0" applyNumberFormat="1" applyFont="1" applyFill="1" applyBorder="1" applyAlignment="1">
      <alignment horizontal="right"/>
    </xf>
    <xf numFmtId="168" fontId="22" fillId="5" borderId="0" xfId="2" applyNumberFormat="1" applyFont="1" applyFill="1" applyBorder="1" applyAlignment="1">
      <alignment horizontal="right" vertical="center" wrapText="1"/>
    </xf>
    <xf numFmtId="10" fontId="35" fillId="5" borderId="0" xfId="0" applyNumberFormat="1" applyFont="1" applyFill="1" applyBorder="1" applyAlignment="1">
      <alignment horizontal="right" vertical="center" wrapText="1"/>
    </xf>
    <xf numFmtId="3" fontId="22" fillId="5" borderId="16" xfId="0" applyNumberFormat="1" applyFont="1" applyFill="1" applyBorder="1" applyAlignment="1">
      <alignment horizontal="right" vertical="center" wrapText="1"/>
    </xf>
    <xf numFmtId="3" fontId="35" fillId="5" borderId="16" xfId="0" applyNumberFormat="1" applyFont="1" applyFill="1" applyBorder="1" applyAlignment="1">
      <alignment horizontal="right" vertical="center" wrapText="1"/>
    </xf>
    <xf numFmtId="3" fontId="22" fillId="10" borderId="0" xfId="0" applyNumberFormat="1" applyFont="1" applyFill="1" applyBorder="1" applyAlignment="1">
      <alignment horizontal="right" vertical="center" wrapText="1"/>
    </xf>
    <xf numFmtId="3" fontId="35" fillId="10" borderId="0" xfId="0" applyNumberFormat="1" applyFont="1" applyFill="1" applyBorder="1" applyAlignment="1">
      <alignment horizontal="right" vertical="center" wrapText="1"/>
    </xf>
    <xf numFmtId="3" fontId="22" fillId="10" borderId="16" xfId="0" applyNumberFormat="1" applyFont="1" applyFill="1" applyBorder="1" applyAlignment="1">
      <alignment horizontal="right" vertical="center" wrapText="1"/>
    </xf>
    <xf numFmtId="3" fontId="35" fillId="10" borderId="16" xfId="0" applyNumberFormat="1" applyFont="1" applyFill="1" applyBorder="1" applyAlignment="1">
      <alignment horizontal="right" vertical="center" wrapText="1"/>
    </xf>
    <xf numFmtId="3" fontId="22" fillId="10" borderId="5" xfId="0" applyNumberFormat="1" applyFont="1" applyFill="1" applyBorder="1" applyAlignment="1">
      <alignment horizontal="right" vertical="center" wrapText="1"/>
    </xf>
    <xf numFmtId="175" fontId="22" fillId="10" borderId="0" xfId="0" applyNumberFormat="1" applyFont="1" applyFill="1" applyBorder="1" applyAlignment="1">
      <alignment horizontal="right" vertical="center" wrapText="1"/>
    </xf>
    <xf numFmtId="175" fontId="35" fillId="10" borderId="0" xfId="0" applyNumberFormat="1" applyFont="1" applyFill="1" applyBorder="1" applyAlignment="1">
      <alignment horizontal="right" vertical="center" wrapText="1"/>
    </xf>
    <xf numFmtId="0" fontId="30" fillId="0" borderId="0" xfId="0" applyFont="1" applyBorder="1"/>
    <xf numFmtId="3" fontId="22" fillId="5" borderId="5" xfId="2" applyNumberFormat="1" applyFont="1" applyFill="1" applyBorder="1" applyAlignment="1">
      <alignment horizontal="right" vertical="center" wrapText="1"/>
    </xf>
    <xf numFmtId="168" fontId="22" fillId="10" borderId="0" xfId="2" applyNumberFormat="1" applyFont="1" applyFill="1" applyBorder="1" applyAlignment="1">
      <alignment horizontal="right" vertical="center" wrapText="1"/>
    </xf>
    <xf numFmtId="10" fontId="35" fillId="10" borderId="0" xfId="2" applyNumberFormat="1" applyFont="1" applyFill="1" applyBorder="1" applyAlignment="1">
      <alignment horizontal="right" vertical="center" wrapText="1"/>
    </xf>
    <xf numFmtId="3" fontId="22" fillId="10" borderId="4" xfId="0" applyNumberFormat="1" applyFont="1" applyFill="1" applyBorder="1" applyAlignment="1">
      <alignment horizontal="right" vertical="center" wrapText="1"/>
    </xf>
    <xf numFmtId="3" fontId="0" fillId="0" borderId="0" xfId="0" applyNumberFormat="1"/>
    <xf numFmtId="0" fontId="29" fillId="0" borderId="20" xfId="0" applyFont="1" applyFill="1" applyBorder="1" applyAlignment="1">
      <alignment horizontal="center"/>
    </xf>
    <xf numFmtId="0" fontId="29" fillId="0" borderId="20" xfId="0" applyFont="1" applyBorder="1" applyAlignment="1">
      <alignment horizontal="center"/>
    </xf>
    <xf numFmtId="0" fontId="29" fillId="0" borderId="18" xfId="0" applyFont="1" applyBorder="1" applyAlignment="1">
      <alignment horizontal="center"/>
    </xf>
    <xf numFmtId="3" fontId="26" fillId="0" borderId="0" xfId="0" applyNumberFormat="1" applyFont="1" applyFill="1" applyBorder="1" applyAlignment="1">
      <alignment horizontal="right"/>
    </xf>
    <xf numFmtId="2" fontId="26" fillId="0" borderId="0" xfId="0" applyNumberFormat="1" applyFont="1" applyFill="1" applyBorder="1" applyAlignment="1">
      <alignment horizontal="right"/>
    </xf>
    <xf numFmtId="2" fontId="26" fillId="0" borderId="0" xfId="0" applyNumberFormat="1" applyFont="1" applyBorder="1" applyAlignment="1">
      <alignment horizontal="right"/>
    </xf>
    <xf numFmtId="0" fontId="16" fillId="6" borderId="0" xfId="1" applyFont="1" applyFill="1" applyAlignment="1">
      <alignment horizontal="center"/>
    </xf>
    <xf numFmtId="0" fontId="43" fillId="11" borderId="19" xfId="1" applyFont="1" applyFill="1" applyBorder="1" applyAlignment="1">
      <alignment horizontal="center"/>
    </xf>
    <xf numFmtId="0" fontId="22" fillId="0" borderId="4" xfId="0" applyFont="1" applyBorder="1"/>
    <xf numFmtId="164" fontId="22" fillId="0" borderId="5" xfId="0" applyNumberFormat="1" applyFont="1" applyBorder="1"/>
    <xf numFmtId="0" fontId="43" fillId="11" borderId="13" xfId="1" applyFont="1" applyFill="1" applyBorder="1" applyAlignment="1">
      <alignment horizontal="center"/>
    </xf>
    <xf numFmtId="2" fontId="22" fillId="0" borderId="6" xfId="0" applyNumberFormat="1" applyFont="1" applyBorder="1"/>
    <xf numFmtId="0" fontId="31" fillId="0" borderId="0" xfId="0" applyFont="1" applyFill="1" applyBorder="1" applyAlignment="1">
      <alignment horizontal="center"/>
    </xf>
    <xf numFmtId="176" fontId="26" fillId="0" borderId="0" xfId="0" applyNumberFormat="1" applyFont="1"/>
    <xf numFmtId="165" fontId="26" fillId="0" borderId="0" xfId="0" applyNumberFormat="1" applyFont="1"/>
    <xf numFmtId="166" fontId="26" fillId="0" borderId="0" xfId="0" applyNumberFormat="1" applyFont="1"/>
    <xf numFmtId="2" fontId="26" fillId="0" borderId="0" xfId="2" applyNumberFormat="1" applyFont="1"/>
    <xf numFmtId="167" fontId="26" fillId="9" borderId="0" xfId="0" applyNumberFormat="1" applyFont="1" applyFill="1"/>
    <xf numFmtId="1" fontId="26" fillId="0" borderId="0" xfId="0" applyNumberFormat="1" applyFont="1" applyBorder="1"/>
    <xf numFmtId="10" fontId="26" fillId="0" borderId="0" xfId="2" applyNumberFormat="1" applyFont="1" applyBorder="1"/>
    <xf numFmtId="0" fontId="29" fillId="0" borderId="0" xfId="0" applyFont="1" applyFill="1" applyBorder="1" applyAlignment="1">
      <alignment horizontal="center"/>
    </xf>
    <xf numFmtId="0" fontId="29" fillId="0" borderId="0" xfId="0" applyFont="1" applyBorder="1" applyAlignment="1">
      <alignment horizontal="center"/>
    </xf>
    <xf numFmtId="0" fontId="0" fillId="0" borderId="0" xfId="0" applyAlignment="1">
      <alignment horizontal="center"/>
    </xf>
    <xf numFmtId="2" fontId="0" fillId="0" borderId="21" xfId="0" applyNumberFormat="1" applyBorder="1" applyAlignment="1">
      <alignment horizontal="center"/>
    </xf>
    <xf numFmtId="0" fontId="2" fillId="0" borderId="0" xfId="0" applyFont="1" applyAlignment="1">
      <alignment horizontal="left"/>
    </xf>
    <xf numFmtId="2" fontId="0" fillId="0" borderId="8" xfId="0" applyNumberFormat="1" applyBorder="1" applyAlignment="1">
      <alignment horizontal="center"/>
    </xf>
    <xf numFmtId="0" fontId="0" fillId="0" borderId="22" xfId="0" applyBorder="1" applyAlignment="1">
      <alignment horizontal="center"/>
    </xf>
    <xf numFmtId="0" fontId="0" fillId="0" borderId="7" xfId="0" applyBorder="1"/>
    <xf numFmtId="2" fontId="0" fillId="0" borderId="7" xfId="0" applyNumberFormat="1" applyBorder="1" applyAlignment="1">
      <alignment horizontal="center"/>
    </xf>
    <xf numFmtId="0" fontId="0" fillId="0" borderId="7" xfId="0" applyFill="1" applyBorder="1"/>
    <xf numFmtId="2" fontId="0" fillId="0" borderId="7" xfId="0" applyNumberFormat="1" applyFill="1" applyBorder="1" applyAlignment="1">
      <alignment horizontal="center"/>
    </xf>
    <xf numFmtId="0" fontId="0" fillId="12" borderId="7" xfId="0" applyFill="1" applyBorder="1"/>
    <xf numFmtId="2" fontId="0" fillId="12" borderId="7" xfId="0" applyNumberFormat="1" applyFill="1" applyBorder="1" applyAlignment="1">
      <alignment horizontal="center"/>
    </xf>
    <xf numFmtId="0" fontId="0" fillId="0" borderId="7" xfId="0" applyFill="1" applyBorder="1" applyAlignment="1">
      <alignment horizontal="left"/>
    </xf>
    <xf numFmtId="0" fontId="0" fillId="0" borderId="7" xfId="0" applyBorder="1" applyAlignment="1">
      <alignment horizontal="left"/>
    </xf>
    <xf numFmtId="0" fontId="0" fillId="6" borderId="22" xfId="0" applyFill="1" applyBorder="1" applyAlignment="1">
      <alignment horizontal="center"/>
    </xf>
    <xf numFmtId="2" fontId="0" fillId="6" borderId="22" xfId="0" applyNumberFormat="1" applyFill="1" applyBorder="1" applyAlignment="1">
      <alignment horizontal="center"/>
    </xf>
    <xf numFmtId="0" fontId="0" fillId="9" borderId="7" xfId="0" applyFill="1" applyBorder="1"/>
    <xf numFmtId="2" fontId="0" fillId="9" borderId="7" xfId="0" applyNumberFormat="1" applyFill="1" applyBorder="1" applyAlignment="1">
      <alignment horizontal="center"/>
    </xf>
    <xf numFmtId="0" fontId="0" fillId="12" borderId="7" xfId="0" applyFill="1" applyBorder="1" applyAlignment="1">
      <alignment horizontal="left"/>
    </xf>
    <xf numFmtId="0" fontId="0" fillId="12" borderId="8" xfId="0" applyFill="1" applyBorder="1"/>
    <xf numFmtId="2" fontId="0" fillId="12" borderId="8" xfId="0" applyNumberFormat="1" applyFill="1" applyBorder="1" applyAlignment="1">
      <alignment horizontal="center"/>
    </xf>
    <xf numFmtId="0" fontId="22" fillId="0" borderId="0" xfId="0" applyFont="1" applyFill="1" applyAlignment="1">
      <alignment horizontal="center"/>
    </xf>
    <xf numFmtId="0" fontId="0" fillId="2" borderId="0" xfId="0" applyFill="1"/>
    <xf numFmtId="1" fontId="22" fillId="0" borderId="0" xfId="0" applyNumberFormat="1" applyFont="1" applyFill="1" applyBorder="1"/>
    <xf numFmtId="0" fontId="2" fillId="6" borderId="0" xfId="0" applyFont="1" applyFill="1" applyAlignment="1">
      <alignment horizontal="center"/>
    </xf>
    <xf numFmtId="170" fontId="0" fillId="6" borderId="0" xfId="4" applyNumberFormat="1" applyFont="1" applyFill="1"/>
    <xf numFmtId="2" fontId="2" fillId="6" borderId="0" xfId="0" applyNumberFormat="1" applyFont="1" applyFill="1" applyAlignment="1">
      <alignment horizontal="center"/>
    </xf>
    <xf numFmtId="0" fontId="0" fillId="6" borderId="0" xfId="0" applyFill="1"/>
    <xf numFmtId="0" fontId="0" fillId="0" borderId="0" xfId="0" applyFill="1"/>
    <xf numFmtId="170" fontId="0" fillId="0" borderId="0" xfId="4" applyNumberFormat="1" applyFont="1" applyFill="1"/>
    <xf numFmtId="0" fontId="23" fillId="0" borderId="9" xfId="0" applyFont="1" applyFill="1" applyBorder="1" applyAlignment="1"/>
    <xf numFmtId="0" fontId="23" fillId="0" borderId="20" xfId="0" applyFont="1" applyFill="1" applyBorder="1" applyAlignment="1"/>
    <xf numFmtId="0" fontId="23" fillId="0" borderId="9" xfId="0" applyFont="1" applyFill="1" applyBorder="1" applyAlignment="1">
      <alignment horizontal="left"/>
    </xf>
    <xf numFmtId="0" fontId="22" fillId="0" borderId="20" xfId="0" applyFont="1" applyFill="1" applyBorder="1"/>
    <xf numFmtId="170" fontId="22" fillId="0" borderId="0" xfId="4" applyNumberFormat="1" applyFont="1" applyFill="1" applyBorder="1"/>
    <xf numFmtId="0" fontId="22" fillId="0" borderId="0" xfId="1" applyFont="1" applyFill="1" applyBorder="1" applyAlignment="1">
      <alignment horizontal="center"/>
    </xf>
    <xf numFmtId="0" fontId="43" fillId="0" borderId="0" xfId="1" applyFont="1" applyFill="1" applyBorder="1" applyAlignment="1">
      <alignment horizontal="center"/>
    </xf>
    <xf numFmtId="170" fontId="23" fillId="0" borderId="0" xfId="4" applyNumberFormat="1" applyFont="1" applyFill="1" applyBorder="1"/>
    <xf numFmtId="0" fontId="44" fillId="0" borderId="0" xfId="0" applyFont="1" applyFill="1"/>
    <xf numFmtId="0" fontId="45" fillId="0" borderId="0" xfId="0" applyFont="1" applyFill="1"/>
    <xf numFmtId="0" fontId="24" fillId="0" borderId="0" xfId="0" applyFont="1" applyFill="1"/>
    <xf numFmtId="170" fontId="22" fillId="0" borderId="0" xfId="4" applyNumberFormat="1" applyFont="1" applyFill="1"/>
    <xf numFmtId="2" fontId="22" fillId="0" borderId="0" xfId="0" applyNumberFormat="1" applyFont="1" applyFill="1" applyAlignment="1">
      <alignment horizontal="center" vertical="center"/>
    </xf>
    <xf numFmtId="0" fontId="26" fillId="0" borderId="0" xfId="0" applyFont="1" applyFill="1" applyBorder="1" applyAlignment="1">
      <alignment horizontal="center"/>
    </xf>
    <xf numFmtId="9" fontId="26" fillId="0" borderId="0" xfId="2" applyNumberFormat="1" applyFont="1" applyFill="1" applyBorder="1" applyAlignment="1">
      <alignment horizontal="center"/>
    </xf>
    <xf numFmtId="165" fontId="26" fillId="0" borderId="0" xfId="0" applyNumberFormat="1" applyFont="1" applyFill="1" applyBorder="1" applyAlignment="1">
      <alignment horizontal="center"/>
    </xf>
    <xf numFmtId="165" fontId="26" fillId="0" borderId="0" xfId="4" applyNumberFormat="1" applyFont="1" applyFill="1" applyBorder="1" applyAlignment="1">
      <alignment horizontal="center"/>
    </xf>
    <xf numFmtId="37" fontId="22" fillId="0" borderId="0" xfId="0" applyNumberFormat="1" applyFont="1" applyFill="1" applyBorder="1"/>
    <xf numFmtId="170" fontId="22" fillId="0" borderId="0" xfId="0" applyNumberFormat="1" applyFont="1" applyFill="1" applyBorder="1"/>
    <xf numFmtId="43" fontId="22" fillId="0" borderId="0" xfId="0" applyNumberFormat="1" applyFont="1" applyFill="1" applyBorder="1"/>
    <xf numFmtId="9" fontId="26" fillId="0" borderId="0" xfId="2" applyFont="1" applyFill="1" applyBorder="1" applyAlignment="1">
      <alignment horizontal="center"/>
    </xf>
    <xf numFmtId="9" fontId="22" fillId="0" borderId="0" xfId="2" applyFont="1" applyFill="1" applyBorder="1" applyAlignment="1">
      <alignment horizontal="center"/>
    </xf>
    <xf numFmtId="165" fontId="22" fillId="0" borderId="0" xfId="0" applyNumberFormat="1" applyFont="1" applyFill="1" applyBorder="1" applyAlignment="1">
      <alignment horizontal="center"/>
    </xf>
    <xf numFmtId="165" fontId="22" fillId="0" borderId="0" xfId="0" applyNumberFormat="1" applyFont="1" applyFill="1" applyAlignment="1">
      <alignment horizontal="center"/>
    </xf>
    <xf numFmtId="0" fontId="24" fillId="0" borderId="0" xfId="0" applyFont="1" applyFill="1" applyBorder="1"/>
    <xf numFmtId="2" fontId="22" fillId="0" borderId="0" xfId="0" applyNumberFormat="1" applyFont="1" applyFill="1" applyBorder="1" applyAlignment="1">
      <alignment horizontal="center" vertical="center"/>
    </xf>
    <xf numFmtId="0" fontId="47" fillId="0" borderId="0" xfId="0" applyFont="1" applyFill="1"/>
    <xf numFmtId="0" fontId="23" fillId="0" borderId="20" xfId="0" applyFont="1" applyFill="1" applyBorder="1"/>
    <xf numFmtId="3" fontId="22" fillId="0" borderId="22" xfId="0" applyNumberFormat="1" applyFont="1" applyFill="1" applyBorder="1" applyAlignment="1">
      <alignment vertical="center"/>
    </xf>
    <xf numFmtId="3" fontId="22" fillId="0" borderId="22" xfId="0" applyNumberFormat="1" applyFont="1" applyFill="1" applyBorder="1" applyAlignment="1"/>
    <xf numFmtId="3" fontId="22" fillId="0" borderId="22" xfId="0" applyNumberFormat="1" applyFont="1" applyBorder="1" applyAlignment="1"/>
    <xf numFmtId="0" fontId="22" fillId="0" borderId="22" xfId="0" applyFont="1" applyBorder="1"/>
    <xf numFmtId="0" fontId="23" fillId="0" borderId="0" xfId="1" applyFont="1" applyFill="1" applyBorder="1" applyAlignment="1">
      <alignment horizontal="center"/>
    </xf>
    <xf numFmtId="0" fontId="23" fillId="0" borderId="22" xfId="0" applyFont="1" applyFill="1" applyBorder="1" applyAlignment="1"/>
    <xf numFmtId="0" fontId="23" fillId="0" borderId="22" xfId="0" applyFont="1" applyFill="1" applyBorder="1"/>
    <xf numFmtId="3" fontId="22" fillId="0" borderId="22" xfId="0" applyNumberFormat="1" applyFont="1" applyFill="1" applyBorder="1"/>
    <xf numFmtId="0" fontId="23" fillId="0" borderId="22" xfId="0" applyFont="1" applyFill="1" applyBorder="1" applyAlignment="1">
      <alignment horizontal="left"/>
    </xf>
    <xf numFmtId="170" fontId="26" fillId="0" borderId="0" xfId="4" applyNumberFormat="1" applyFont="1" applyFill="1" applyBorder="1"/>
    <xf numFmtId="0" fontId="34" fillId="0" borderId="22" xfId="0" applyFont="1" applyFill="1" applyBorder="1"/>
    <xf numFmtId="0" fontId="26" fillId="0" borderId="22" xfId="0" applyFont="1" applyBorder="1"/>
    <xf numFmtId="0" fontId="26" fillId="0" borderId="22" xfId="0" applyFont="1" applyBorder="1" applyAlignment="1">
      <alignment horizontal="left" indent="1"/>
    </xf>
    <xf numFmtId="4" fontId="22" fillId="0" borderId="20" xfId="0" applyNumberFormat="1" applyFont="1" applyFill="1" applyBorder="1"/>
    <xf numFmtId="4" fontId="22" fillId="0" borderId="18" xfId="0" applyNumberFormat="1" applyFont="1" applyFill="1" applyBorder="1"/>
    <xf numFmtId="0" fontId="48" fillId="0" borderId="0" xfId="0" applyFont="1"/>
    <xf numFmtId="164" fontId="26" fillId="0" borderId="0" xfId="0" applyNumberFormat="1" applyFont="1" applyAlignment="1">
      <alignment horizontal="right"/>
    </xf>
    <xf numFmtId="1" fontId="26" fillId="0" borderId="0" xfId="0" applyNumberFormat="1" applyFont="1" applyFill="1" applyBorder="1" applyAlignment="1">
      <alignment horizontal="right"/>
    </xf>
    <xf numFmtId="0" fontId="29" fillId="0" borderId="16" xfId="0" applyFont="1" applyFill="1" applyBorder="1" applyAlignment="1">
      <alignment horizontal="center"/>
    </xf>
    <xf numFmtId="0" fontId="29" fillId="0" borderId="16" xfId="0" applyFont="1" applyBorder="1" applyAlignment="1">
      <alignment horizontal="center"/>
    </xf>
    <xf numFmtId="0" fontId="26" fillId="0" borderId="15" xfId="0" quotePrefix="1" applyFont="1" applyBorder="1" applyAlignment="1">
      <alignment horizontal="left"/>
    </xf>
    <xf numFmtId="1" fontId="26" fillId="0" borderId="16" xfId="0" applyNumberFormat="1" applyFont="1" applyFill="1" applyBorder="1" applyAlignment="1">
      <alignment horizontal="right"/>
    </xf>
    <xf numFmtId="0" fontId="26" fillId="0" borderId="2" xfId="0" quotePrefix="1" applyFont="1" applyBorder="1" applyAlignment="1">
      <alignment horizontal="left"/>
    </xf>
    <xf numFmtId="0" fontId="29" fillId="0" borderId="17" xfId="0" applyFont="1" applyBorder="1" applyAlignment="1">
      <alignment horizontal="center"/>
    </xf>
    <xf numFmtId="168" fontId="22" fillId="0" borderId="0" xfId="2" applyNumberFormat="1" applyFont="1" applyFill="1"/>
    <xf numFmtId="170" fontId="29" fillId="0" borderId="20" xfId="4" applyNumberFormat="1" applyFont="1" applyBorder="1"/>
    <xf numFmtId="170" fontId="29" fillId="0" borderId="20" xfId="4" applyNumberFormat="1" applyFont="1" applyFill="1" applyBorder="1"/>
    <xf numFmtId="0" fontId="22" fillId="0" borderId="0" xfId="0" applyFont="1" applyFill="1" applyAlignment="1">
      <alignment horizontal="center"/>
    </xf>
    <xf numFmtId="3" fontId="22" fillId="0" borderId="0" xfId="0" applyNumberFormat="1" applyFont="1" applyFill="1" applyAlignment="1">
      <alignment horizontal="center"/>
    </xf>
    <xf numFmtId="168" fontId="22" fillId="0" borderId="0" xfId="2" applyNumberFormat="1" applyFont="1" applyFill="1" applyAlignment="1">
      <alignment horizontal="center"/>
    </xf>
    <xf numFmtId="9" fontId="50" fillId="0" borderId="0" xfId="2" applyFont="1" applyAlignment="1">
      <alignment horizontal="center"/>
    </xf>
    <xf numFmtId="170" fontId="51" fillId="0" borderId="0" xfId="4" applyNumberFormat="1" applyFont="1" applyFill="1" applyBorder="1"/>
    <xf numFmtId="2" fontId="26" fillId="0" borderId="0" xfId="0" applyNumberFormat="1" applyFont="1" applyFill="1" applyBorder="1"/>
    <xf numFmtId="2" fontId="51" fillId="0" borderId="0" xfId="0" applyNumberFormat="1" applyFont="1" applyFill="1" applyBorder="1"/>
    <xf numFmtId="0" fontId="26" fillId="0" borderId="0" xfId="0" applyFont="1" applyFill="1" applyBorder="1" applyAlignment="1">
      <alignment horizontal="left"/>
    </xf>
    <xf numFmtId="0" fontId="26" fillId="0" borderId="0" xfId="0" applyFont="1" applyFill="1" applyBorder="1" applyAlignment="1">
      <alignment horizontal="left" wrapText="1"/>
    </xf>
    <xf numFmtId="2" fontId="51" fillId="0" borderId="0" xfId="0" applyNumberFormat="1" applyFont="1" applyFill="1" applyBorder="1" applyAlignment="1">
      <alignment horizontal="right"/>
    </xf>
    <xf numFmtId="0" fontId="22" fillId="0" borderId="0" xfId="0" applyFont="1" applyBorder="1" applyAlignment="1">
      <alignment horizontal="left" wrapText="1"/>
    </xf>
    <xf numFmtId="0" fontId="22" fillId="0" borderId="0" xfId="0" applyFont="1" applyAlignment="1">
      <alignment horizontal="left" wrapText="1"/>
    </xf>
    <xf numFmtId="37" fontId="22" fillId="0" borderId="22" xfId="4" applyNumberFormat="1" applyFont="1" applyBorder="1" applyAlignment="1">
      <alignment horizontal="center"/>
    </xf>
    <xf numFmtId="3" fontId="22" fillId="0" borderId="22" xfId="0" applyNumberFormat="1" applyFont="1" applyBorder="1" applyAlignment="1">
      <alignment horizontal="center"/>
    </xf>
    <xf numFmtId="164" fontId="22" fillId="0" borderId="22" xfId="0" applyNumberFormat="1" applyFont="1" applyBorder="1" applyAlignment="1">
      <alignment horizontal="center"/>
    </xf>
    <xf numFmtId="0" fontId="26" fillId="9" borderId="0" xfId="0" applyFont="1" applyFill="1"/>
    <xf numFmtId="2" fontId="26" fillId="9" borderId="0" xfId="0" applyNumberFormat="1" applyFont="1" applyFill="1" applyBorder="1"/>
    <xf numFmtId="37" fontId="22" fillId="0" borderId="22" xfId="0" applyNumberFormat="1" applyFont="1" applyBorder="1" applyAlignment="1">
      <alignment horizontal="center"/>
    </xf>
    <xf numFmtId="2" fontId="32" fillId="0" borderId="0" xfId="0" applyNumberFormat="1" applyFont="1" applyBorder="1"/>
    <xf numFmtId="2" fontId="22" fillId="0" borderId="0" xfId="0" applyNumberFormat="1" applyFont="1" applyBorder="1"/>
    <xf numFmtId="2" fontId="22" fillId="9" borderId="0" xfId="0" applyNumberFormat="1" applyFont="1" applyFill="1" applyBorder="1"/>
    <xf numFmtId="0" fontId="22" fillId="0" borderId="9" xfId="0" applyFont="1" applyBorder="1"/>
    <xf numFmtId="0" fontId="22" fillId="0" borderId="20" xfId="0" applyFont="1" applyBorder="1"/>
    <xf numFmtId="0" fontId="22" fillId="0" borderId="18" xfId="0" applyFont="1" applyBorder="1"/>
    <xf numFmtId="37" fontId="22" fillId="0" borderId="22" xfId="4" applyNumberFormat="1" applyFont="1" applyFill="1" applyBorder="1" applyAlignment="1">
      <alignment horizontal="center"/>
    </xf>
    <xf numFmtId="37" fontId="22" fillId="0" borderId="22" xfId="0" applyNumberFormat="1" applyFont="1" applyFill="1" applyBorder="1" applyAlignment="1">
      <alignment horizontal="center"/>
    </xf>
    <xf numFmtId="164" fontId="22" fillId="0" borderId="22" xfId="0" applyNumberFormat="1" applyFont="1" applyFill="1" applyBorder="1" applyAlignment="1">
      <alignment horizontal="center"/>
    </xf>
    <xf numFmtId="0" fontId="22" fillId="0" borderId="0" xfId="0" applyFont="1" applyFill="1" applyBorder="1" applyAlignment="1">
      <alignment vertical="center" wrapText="1"/>
    </xf>
    <xf numFmtId="170" fontId="31" fillId="0" borderId="0" xfId="4" applyNumberFormat="1" applyFont="1" applyFill="1" applyBorder="1" applyAlignment="1">
      <alignment horizontal="right"/>
    </xf>
    <xf numFmtId="0" fontId="53" fillId="0" borderId="0" xfId="0" applyFont="1"/>
    <xf numFmtId="0" fontId="54" fillId="0" borderId="0" xfId="0" applyFont="1"/>
    <xf numFmtId="0" fontId="52" fillId="0" borderId="0" xfId="0" applyFont="1"/>
    <xf numFmtId="3" fontId="35" fillId="5" borderId="5" xfId="2" applyNumberFormat="1" applyFont="1" applyFill="1" applyBorder="1" applyAlignment="1">
      <alignment horizontal="right" vertical="center" wrapText="1"/>
    </xf>
    <xf numFmtId="3" fontId="35" fillId="10" borderId="5" xfId="0" applyNumberFormat="1" applyFont="1" applyFill="1" applyBorder="1" applyAlignment="1">
      <alignment horizontal="right" vertical="center" wrapText="1"/>
    </xf>
    <xf numFmtId="170" fontId="35" fillId="10" borderId="16" xfId="4" applyNumberFormat="1" applyFont="1" applyFill="1" applyBorder="1" applyAlignment="1">
      <alignment horizontal="right"/>
    </xf>
    <xf numFmtId="170" fontId="35" fillId="10" borderId="0" xfId="4" applyNumberFormat="1" applyFont="1" applyFill="1" applyBorder="1" applyAlignment="1">
      <alignment horizontal="right"/>
    </xf>
    <xf numFmtId="3" fontId="33" fillId="0" borderId="0" xfId="0" applyNumberFormat="1" applyFont="1" applyBorder="1" applyAlignment="1">
      <alignment horizontal="right" vertical="center" wrapText="1"/>
    </xf>
    <xf numFmtId="3" fontId="33" fillId="0" borderId="17" xfId="0" applyNumberFormat="1" applyFont="1" applyBorder="1" applyAlignment="1">
      <alignment horizontal="right" vertical="center" wrapText="1"/>
    </xf>
    <xf numFmtId="37" fontId="33" fillId="0" borderId="0" xfId="0" applyNumberFormat="1" applyFont="1" applyBorder="1" applyAlignment="1">
      <alignment horizontal="right" vertical="center" wrapText="1"/>
    </xf>
    <xf numFmtId="37" fontId="33" fillId="0" borderId="3" xfId="0" applyNumberFormat="1" applyFont="1" applyBorder="1" applyAlignment="1">
      <alignment horizontal="right" vertical="center" wrapText="1"/>
    </xf>
    <xf numFmtId="167" fontId="33" fillId="0" borderId="0" xfId="0" applyNumberFormat="1" applyFont="1" applyBorder="1" applyAlignment="1">
      <alignment horizontal="right"/>
    </xf>
    <xf numFmtId="167" fontId="33" fillId="0" borderId="3" xfId="0" applyNumberFormat="1" applyFont="1" applyBorder="1" applyAlignment="1">
      <alignment horizontal="right"/>
    </xf>
    <xf numFmtId="10" fontId="33" fillId="0" borderId="0" xfId="0" applyNumberFormat="1" applyFont="1" applyBorder="1" applyAlignment="1">
      <alignment horizontal="right" vertical="center" wrapText="1"/>
    </xf>
    <xf numFmtId="10" fontId="33" fillId="0" borderId="3" xfId="0" applyNumberFormat="1" applyFont="1" applyBorder="1" applyAlignment="1">
      <alignment horizontal="right" vertical="center" wrapText="1"/>
    </xf>
    <xf numFmtId="3" fontId="33" fillId="0" borderId="5" xfId="0" applyNumberFormat="1" applyFont="1" applyBorder="1" applyAlignment="1">
      <alignment horizontal="right" vertical="center" wrapText="1"/>
    </xf>
    <xf numFmtId="3" fontId="33" fillId="0" borderId="6" xfId="0" applyNumberFormat="1" applyFont="1" applyBorder="1" applyAlignment="1">
      <alignment horizontal="right" vertical="center" wrapText="1"/>
    </xf>
    <xf numFmtId="3" fontId="33" fillId="5" borderId="16" xfId="0" applyNumberFormat="1" applyFont="1" applyFill="1" applyBorder="1" applyAlignment="1">
      <alignment horizontal="right" vertical="center" wrapText="1"/>
    </xf>
    <xf numFmtId="3" fontId="33" fillId="5" borderId="17" xfId="0" applyNumberFormat="1" applyFont="1" applyFill="1" applyBorder="1" applyAlignment="1">
      <alignment horizontal="right" vertical="center" wrapText="1"/>
    </xf>
    <xf numFmtId="37" fontId="33" fillId="5" borderId="0" xfId="0" applyNumberFormat="1" applyFont="1" applyFill="1" applyBorder="1" applyAlignment="1">
      <alignment horizontal="right" vertical="center" wrapText="1"/>
    </xf>
    <xf numFmtId="37" fontId="33" fillId="5" borderId="3" xfId="0" applyNumberFormat="1" applyFont="1" applyFill="1" applyBorder="1" applyAlignment="1">
      <alignment horizontal="right" vertical="center" wrapText="1"/>
    </xf>
    <xf numFmtId="167" fontId="33" fillId="5" borderId="0" xfId="0" applyNumberFormat="1" applyFont="1" applyFill="1" applyBorder="1" applyAlignment="1">
      <alignment horizontal="right"/>
    </xf>
    <xf numFmtId="167" fontId="33" fillId="5" borderId="3" xfId="0" applyNumberFormat="1" applyFont="1" applyFill="1" applyBorder="1" applyAlignment="1">
      <alignment horizontal="right"/>
    </xf>
    <xf numFmtId="10" fontId="33" fillId="5" borderId="0" xfId="0" applyNumberFormat="1" applyFont="1" applyFill="1" applyBorder="1" applyAlignment="1">
      <alignment horizontal="right" vertical="center" wrapText="1"/>
    </xf>
    <xf numFmtId="10" fontId="33" fillId="5" borderId="3" xfId="0" applyNumberFormat="1" applyFont="1" applyFill="1" applyBorder="1" applyAlignment="1">
      <alignment horizontal="right" vertical="center" wrapText="1"/>
    </xf>
    <xf numFmtId="3" fontId="33" fillId="5" borderId="5" xfId="2" applyNumberFormat="1" applyFont="1" applyFill="1" applyBorder="1" applyAlignment="1">
      <alignment horizontal="right" vertical="center" wrapText="1"/>
    </xf>
    <xf numFmtId="3" fontId="33" fillId="10" borderId="16" xfId="0" applyNumberFormat="1" applyFont="1" applyFill="1" applyBorder="1" applyAlignment="1">
      <alignment horizontal="right" vertical="center" wrapText="1"/>
    </xf>
    <xf numFmtId="3" fontId="33" fillId="10" borderId="0" xfId="0" applyNumberFormat="1" applyFont="1" applyFill="1" applyBorder="1" applyAlignment="1">
      <alignment horizontal="right" vertical="center" wrapText="1"/>
    </xf>
    <xf numFmtId="175" fontId="33" fillId="10" borderId="0" xfId="0" applyNumberFormat="1" applyFont="1" applyFill="1" applyBorder="1" applyAlignment="1">
      <alignment horizontal="right" vertical="center" wrapText="1"/>
    </xf>
    <xf numFmtId="10" fontId="33" fillId="10" borderId="0" xfId="2" applyNumberFormat="1" applyFont="1" applyFill="1" applyBorder="1" applyAlignment="1">
      <alignment horizontal="right" vertical="center" wrapText="1"/>
    </xf>
    <xf numFmtId="170" fontId="33" fillId="0" borderId="0" xfId="4" applyNumberFormat="1" applyFont="1" applyBorder="1" applyAlignment="1">
      <alignment horizontal="right"/>
    </xf>
    <xf numFmtId="170" fontId="33" fillId="0" borderId="3" xfId="4" applyNumberFormat="1" applyFont="1" applyBorder="1" applyAlignment="1">
      <alignment horizontal="right"/>
    </xf>
    <xf numFmtId="167" fontId="33" fillId="0" borderId="0" xfId="0" applyNumberFormat="1" applyFont="1" applyFill="1" applyBorder="1" applyAlignment="1">
      <alignment horizontal="right"/>
    </xf>
    <xf numFmtId="167" fontId="33" fillId="0" borderId="3" xfId="0" applyNumberFormat="1" applyFont="1" applyFill="1" applyBorder="1" applyAlignment="1">
      <alignment horizontal="right"/>
    </xf>
    <xf numFmtId="10" fontId="33" fillId="0" borderId="5" xfId="2" applyNumberFormat="1" applyFont="1" applyBorder="1" applyAlignment="1">
      <alignment horizontal="right"/>
    </xf>
    <xf numFmtId="10" fontId="33" fillId="0" borderId="6" xfId="2" applyNumberFormat="1" applyFont="1" applyBorder="1" applyAlignment="1">
      <alignment horizontal="right"/>
    </xf>
    <xf numFmtId="170" fontId="33" fillId="5" borderId="16" xfId="4" applyNumberFormat="1" applyFont="1" applyFill="1" applyBorder="1" applyAlignment="1">
      <alignment horizontal="right"/>
    </xf>
    <xf numFmtId="170" fontId="33" fillId="5" borderId="17" xfId="4" applyNumberFormat="1" applyFont="1" applyFill="1" applyBorder="1" applyAlignment="1">
      <alignment horizontal="right"/>
    </xf>
    <xf numFmtId="170" fontId="33" fillId="5" borderId="0" xfId="4" applyNumberFormat="1" applyFont="1" applyFill="1" applyBorder="1" applyAlignment="1">
      <alignment horizontal="right"/>
    </xf>
    <xf numFmtId="170" fontId="33" fillId="5" borderId="3" xfId="4" applyNumberFormat="1" applyFont="1" applyFill="1" applyBorder="1" applyAlignment="1">
      <alignment horizontal="right"/>
    </xf>
    <xf numFmtId="167" fontId="33" fillId="5" borderId="0" xfId="2" applyNumberFormat="1" applyFont="1" applyFill="1" applyBorder="1" applyAlignment="1">
      <alignment horizontal="right"/>
    </xf>
    <xf numFmtId="167" fontId="33" fillId="5" borderId="3" xfId="2" applyNumberFormat="1" applyFont="1" applyFill="1" applyBorder="1" applyAlignment="1">
      <alignment horizontal="right"/>
    </xf>
    <xf numFmtId="10" fontId="33" fillId="5" borderId="5" xfId="2" applyNumberFormat="1" applyFont="1" applyFill="1" applyBorder="1" applyAlignment="1">
      <alignment horizontal="right"/>
    </xf>
    <xf numFmtId="10" fontId="33" fillId="5" borderId="6" xfId="2" applyNumberFormat="1" applyFont="1" applyFill="1" applyBorder="1" applyAlignment="1">
      <alignment horizontal="right"/>
    </xf>
    <xf numFmtId="170" fontId="33" fillId="10" borderId="16" xfId="4" applyNumberFormat="1" applyFont="1" applyFill="1" applyBorder="1" applyAlignment="1">
      <alignment horizontal="right"/>
    </xf>
    <xf numFmtId="170" fontId="33" fillId="10" borderId="0" xfId="4" applyNumberFormat="1" applyFont="1" applyFill="1" applyBorder="1" applyAlignment="1">
      <alignment horizontal="right"/>
    </xf>
    <xf numFmtId="167" fontId="33" fillId="10" borderId="0" xfId="2" applyNumberFormat="1" applyFont="1" applyFill="1" applyBorder="1" applyAlignment="1">
      <alignment horizontal="right"/>
    </xf>
    <xf numFmtId="10" fontId="33" fillId="10" borderId="5" xfId="2" applyNumberFormat="1" applyFont="1" applyFill="1" applyBorder="1" applyAlignment="1">
      <alignment horizontal="right"/>
    </xf>
    <xf numFmtId="3" fontId="33" fillId="10" borderId="5" xfId="0" applyNumberFormat="1" applyFont="1" applyFill="1" applyBorder="1" applyAlignment="1">
      <alignment horizontal="right" vertical="center" wrapText="1"/>
    </xf>
    <xf numFmtId="3" fontId="33" fillId="10" borderId="6" xfId="0" applyNumberFormat="1" applyFont="1" applyFill="1" applyBorder="1" applyAlignment="1">
      <alignment horizontal="right" vertical="center" wrapText="1"/>
    </xf>
    <xf numFmtId="3" fontId="26" fillId="13" borderId="16" xfId="0" applyNumberFormat="1" applyFont="1" applyFill="1" applyBorder="1" applyAlignment="1"/>
    <xf numFmtId="3" fontId="26" fillId="13" borderId="16" xfId="4" applyNumberFormat="1" applyFont="1" applyFill="1" applyBorder="1" applyAlignment="1"/>
    <xf numFmtId="2" fontId="26" fillId="0" borderId="0" xfId="0" applyNumberFormat="1" applyFont="1"/>
    <xf numFmtId="0" fontId="26" fillId="0" borderId="4" xfId="0" applyFont="1" applyBorder="1"/>
    <xf numFmtId="3" fontId="26" fillId="0" borderId="16" xfId="0" applyNumberFormat="1" applyFont="1" applyFill="1" applyBorder="1" applyAlignment="1"/>
    <xf numFmtId="3" fontId="26" fillId="0" borderId="16" xfId="4" applyNumberFormat="1" applyFont="1" applyFill="1" applyBorder="1" applyAlignment="1"/>
    <xf numFmtId="2" fontId="26" fillId="0" borderId="0" xfId="0" applyNumberFormat="1" applyFont="1" applyFill="1" applyBorder="1" applyAlignment="1"/>
    <xf numFmtId="2" fontId="26" fillId="0" borderId="0" xfId="0" applyNumberFormat="1" applyFont="1" applyBorder="1" applyAlignment="1"/>
    <xf numFmtId="2" fontId="26" fillId="0" borderId="5" xfId="0" applyNumberFormat="1" applyFont="1" applyBorder="1" applyAlignment="1"/>
    <xf numFmtId="2" fontId="26" fillId="13" borderId="0" xfId="0" applyNumberFormat="1" applyFont="1" applyFill="1" applyBorder="1" applyAlignment="1"/>
    <xf numFmtId="2" fontId="26" fillId="13" borderId="5" xfId="0" applyNumberFormat="1" applyFont="1" applyFill="1" applyBorder="1" applyAlignment="1"/>
    <xf numFmtId="3" fontId="26" fillId="10" borderId="16" xfId="0" applyNumberFormat="1" applyFont="1" applyFill="1" applyBorder="1" applyAlignment="1"/>
    <xf numFmtId="3" fontId="26" fillId="10" borderId="16" xfId="4" applyNumberFormat="1" applyFont="1" applyFill="1" applyBorder="1" applyAlignment="1"/>
    <xf numFmtId="2" fontId="26" fillId="10" borderId="0" xfId="0" applyNumberFormat="1" applyFont="1" applyFill="1" applyBorder="1" applyAlignment="1"/>
    <xf numFmtId="4" fontId="26" fillId="10" borderId="5" xfId="2" applyNumberFormat="1" applyFont="1" applyFill="1" applyBorder="1" applyAlignment="1"/>
    <xf numFmtId="4" fontId="26" fillId="10" borderId="5" xfId="0" applyNumberFormat="1" applyFont="1" applyFill="1" applyBorder="1" applyAlignment="1"/>
    <xf numFmtId="1" fontId="26" fillId="0" borderId="5" xfId="0" applyNumberFormat="1" applyFont="1" applyFill="1" applyBorder="1" applyAlignment="1">
      <alignment horizontal="right"/>
    </xf>
    <xf numFmtId="0" fontId="26" fillId="0" borderId="0" xfId="0" applyFont="1" applyFill="1" applyBorder="1" applyAlignment="1">
      <alignment horizontal="center"/>
    </xf>
    <xf numFmtId="4" fontId="26" fillId="0" borderId="0" xfId="0" applyNumberFormat="1" applyFont="1" applyFill="1" applyBorder="1" applyAlignment="1">
      <alignment horizontal="right"/>
    </xf>
    <xf numFmtId="0" fontId="22" fillId="0" borderId="0" xfId="0" applyFont="1" applyFill="1" applyAlignment="1">
      <alignment horizontal="center"/>
    </xf>
    <xf numFmtId="168" fontId="51" fillId="0" borderId="5" xfId="2" applyNumberFormat="1" applyFont="1" applyBorder="1"/>
    <xf numFmtId="168" fontId="51" fillId="0" borderId="6" xfId="2" applyNumberFormat="1" applyFont="1" applyBorder="1"/>
    <xf numFmtId="0" fontId="22" fillId="0" borderId="7" xfId="0" applyNumberFormat="1" applyFont="1" applyFill="1" applyBorder="1" applyAlignment="1">
      <alignment horizontal="center"/>
    </xf>
    <xf numFmtId="0" fontId="22" fillId="0" borderId="5" xfId="0" applyFont="1" applyFill="1" applyBorder="1" applyAlignment="1">
      <alignment horizontal="center"/>
    </xf>
    <xf numFmtId="0" fontId="22" fillId="0" borderId="8" xfId="0" applyNumberFormat="1" applyFont="1" applyFill="1" applyBorder="1" applyAlignment="1"/>
    <xf numFmtId="0" fontId="22" fillId="0" borderId="3" xfId="0" applyNumberFormat="1" applyFont="1" applyFill="1" applyBorder="1" applyAlignment="1">
      <alignment horizontal="center"/>
    </xf>
    <xf numFmtId="168" fontId="22" fillId="0" borderId="0" xfId="2" applyNumberFormat="1" applyFont="1" applyFill="1" applyBorder="1" applyAlignment="1"/>
    <xf numFmtId="0" fontId="22" fillId="0" borderId="6" xfId="0" applyNumberFormat="1" applyFont="1" applyFill="1" applyBorder="1" applyAlignment="1">
      <alignment horizontal="center"/>
    </xf>
    <xf numFmtId="168" fontId="22" fillId="0" borderId="5" xfId="2" applyNumberFormat="1" applyFont="1" applyFill="1" applyBorder="1" applyAlignment="1"/>
    <xf numFmtId="0" fontId="26" fillId="0" borderId="18" xfId="0" applyFont="1" applyBorder="1" applyAlignment="1">
      <alignment horizontal="center"/>
    </xf>
    <xf numFmtId="0" fontId="26" fillId="0" borderId="0" xfId="0" applyFont="1" applyFill="1" applyBorder="1" applyAlignment="1">
      <alignment horizontal="center"/>
    </xf>
    <xf numFmtId="0" fontId="26" fillId="0" borderId="2" xfId="0" applyFont="1" applyBorder="1" applyAlignment="1">
      <alignment horizontal="left"/>
    </xf>
    <xf numFmtId="0" fontId="26" fillId="13" borderId="15" xfId="0" applyFont="1" applyFill="1" applyBorder="1"/>
    <xf numFmtId="0" fontId="26" fillId="13" borderId="2" xfId="0" applyFont="1" applyFill="1" applyBorder="1" applyAlignment="1">
      <alignment horizontal="left"/>
    </xf>
    <xf numFmtId="0" fontId="26" fillId="10" borderId="15" xfId="0" applyFont="1" applyFill="1" applyBorder="1"/>
    <xf numFmtId="0" fontId="26" fillId="10" borderId="2" xfId="0" applyFont="1" applyFill="1" applyBorder="1" applyAlignment="1">
      <alignment horizontal="left"/>
    </xf>
    <xf numFmtId="0" fontId="29" fillId="0" borderId="9" xfId="0" applyFont="1" applyBorder="1" applyAlignment="1">
      <alignment horizontal="center"/>
    </xf>
    <xf numFmtId="0" fontId="29" fillId="0" borderId="21" xfId="0" applyFont="1" applyBorder="1" applyAlignment="1">
      <alignment horizontal="center"/>
    </xf>
    <xf numFmtId="168" fontId="26" fillId="0" borderId="21" xfId="2" quotePrefix="1" applyNumberFormat="1" applyFont="1" applyBorder="1" applyAlignment="1">
      <alignment horizontal="center"/>
    </xf>
    <xf numFmtId="168" fontId="26" fillId="0" borderId="7" xfId="2" quotePrefix="1" applyNumberFormat="1" applyFont="1" applyBorder="1" applyAlignment="1">
      <alignment horizontal="center"/>
    </xf>
    <xf numFmtId="168" fontId="29" fillId="0" borderId="22" xfId="2" applyNumberFormat="1" applyFont="1" applyBorder="1" applyAlignment="1">
      <alignment horizontal="center"/>
    </xf>
    <xf numFmtId="170" fontId="29" fillId="0" borderId="9" xfId="4" applyNumberFormat="1" applyFont="1" applyBorder="1" applyAlignment="1">
      <alignment horizontal="center"/>
    </xf>
    <xf numFmtId="0" fontId="26" fillId="0" borderId="3" xfId="0" applyFont="1" applyBorder="1" applyAlignment="1">
      <alignment horizontal="left"/>
    </xf>
    <xf numFmtId="0" fontId="26" fillId="13" borderId="17" xfId="0" applyFont="1" applyFill="1" applyBorder="1"/>
    <xf numFmtId="0" fontId="26" fillId="13" borderId="3" xfId="0" applyFont="1" applyFill="1" applyBorder="1" applyAlignment="1">
      <alignment horizontal="left"/>
    </xf>
    <xf numFmtId="0" fontId="26" fillId="10" borderId="17" xfId="0" applyFont="1" applyFill="1" applyBorder="1"/>
    <xf numFmtId="0" fontId="26" fillId="10" borderId="3" xfId="0" applyFont="1" applyFill="1" applyBorder="1" applyAlignment="1">
      <alignment horizontal="left"/>
    </xf>
    <xf numFmtId="0" fontId="26" fillId="10" borderId="6" xfId="0" applyFont="1" applyFill="1" applyBorder="1" applyAlignment="1">
      <alignment horizontal="left"/>
    </xf>
    <xf numFmtId="0" fontId="26" fillId="10" borderId="4" xfId="0" applyFont="1" applyFill="1" applyBorder="1" applyAlignment="1">
      <alignment horizontal="left"/>
    </xf>
    <xf numFmtId="1" fontId="51" fillId="0" borderId="0" xfId="0" applyNumberFormat="1" applyFont="1" applyFill="1" applyBorder="1" applyAlignment="1">
      <alignment horizontal="right"/>
    </xf>
    <xf numFmtId="3" fontId="33" fillId="5" borderId="6" xfId="2" applyNumberFormat="1" applyFont="1" applyFill="1" applyBorder="1" applyAlignment="1">
      <alignment horizontal="right" vertical="center" wrapText="1"/>
    </xf>
    <xf numFmtId="3" fontId="33" fillId="10" borderId="17" xfId="0" applyNumberFormat="1" applyFont="1" applyFill="1" applyBorder="1" applyAlignment="1">
      <alignment horizontal="right" vertical="center" wrapText="1"/>
    </xf>
    <xf numFmtId="3" fontId="33" fillId="10" borderId="3" xfId="0" applyNumberFormat="1" applyFont="1" applyFill="1" applyBorder="1" applyAlignment="1">
      <alignment horizontal="right" vertical="center" wrapText="1"/>
    </xf>
    <xf numFmtId="175" fontId="33" fillId="10" borderId="3" xfId="0" applyNumberFormat="1" applyFont="1" applyFill="1" applyBorder="1" applyAlignment="1">
      <alignment horizontal="right" vertical="center" wrapText="1"/>
    </xf>
    <xf numFmtId="10" fontId="33" fillId="10" borderId="3" xfId="2" applyNumberFormat="1" applyFont="1" applyFill="1" applyBorder="1" applyAlignment="1">
      <alignment horizontal="right" vertical="center" wrapText="1"/>
    </xf>
    <xf numFmtId="170" fontId="33" fillId="10" borderId="17" xfId="4" applyNumberFormat="1" applyFont="1" applyFill="1" applyBorder="1" applyAlignment="1">
      <alignment horizontal="right"/>
    </xf>
    <xf numFmtId="170" fontId="33" fillId="10" borderId="3" xfId="4" applyNumberFormat="1" applyFont="1" applyFill="1" applyBorder="1" applyAlignment="1">
      <alignment horizontal="right"/>
    </xf>
    <xf numFmtId="167" fontId="33" fillId="10" borderId="3" xfId="2" applyNumberFormat="1" applyFont="1" applyFill="1" applyBorder="1" applyAlignment="1">
      <alignment horizontal="right"/>
    </xf>
    <xf numFmtId="10" fontId="33" fillId="10" borderId="6" xfId="2" applyNumberFormat="1" applyFont="1" applyFill="1" applyBorder="1" applyAlignment="1">
      <alignment horizontal="right"/>
    </xf>
    <xf numFmtId="0" fontId="22" fillId="0" borderId="0" xfId="0" applyFont="1" applyFill="1" applyAlignment="1">
      <alignment horizontal="center"/>
    </xf>
    <xf numFmtId="0" fontId="9" fillId="0" borderId="0" xfId="1"/>
    <xf numFmtId="3" fontId="26" fillId="0" borderId="17" xfId="4" applyNumberFormat="1" applyFont="1" applyFill="1" applyBorder="1" applyAlignment="1"/>
    <xf numFmtId="2" fontId="26" fillId="0" borderId="3" xfId="0" applyNumberFormat="1" applyFont="1" applyBorder="1" applyAlignment="1"/>
    <xf numFmtId="2" fontId="26" fillId="0" borderId="6" xfId="0" applyNumberFormat="1" applyFont="1" applyBorder="1" applyAlignment="1"/>
    <xf numFmtId="3" fontId="26" fillId="13" borderId="17" xfId="4" applyNumberFormat="1" applyFont="1" applyFill="1" applyBorder="1" applyAlignment="1"/>
    <xf numFmtId="2" fontId="26" fillId="13" borderId="3" xfId="0" applyNumberFormat="1" applyFont="1" applyFill="1" applyBorder="1" applyAlignment="1"/>
    <xf numFmtId="2" fontId="26" fillId="13" borderId="6" xfId="0" applyNumberFormat="1" applyFont="1" applyFill="1" applyBorder="1" applyAlignment="1"/>
    <xf numFmtId="3" fontId="26" fillId="10" borderId="17" xfId="4" applyNumberFormat="1" applyFont="1" applyFill="1" applyBorder="1" applyAlignment="1"/>
    <xf numFmtId="2" fontId="26" fillId="10" borderId="3" xfId="0" applyNumberFormat="1" applyFont="1" applyFill="1" applyBorder="1" applyAlignment="1"/>
    <xf numFmtId="4" fontId="26" fillId="10" borderId="6" xfId="0" applyNumberFormat="1" applyFont="1" applyFill="1" applyBorder="1" applyAlignment="1"/>
    <xf numFmtId="2" fontId="51" fillId="0" borderId="0" xfId="0" applyNumberFormat="1" applyFont="1" applyFill="1" applyBorder="1" applyAlignment="1"/>
    <xf numFmtId="3" fontId="51" fillId="0" borderId="0" xfId="4" applyNumberFormat="1" applyFont="1" applyFill="1" applyBorder="1" applyAlignment="1"/>
    <xf numFmtId="4" fontId="51" fillId="0" borderId="0" xfId="0" applyNumberFormat="1" applyFont="1" applyFill="1" applyBorder="1" applyAlignment="1"/>
    <xf numFmtId="1" fontId="26" fillId="0" borderId="17" xfId="0" applyNumberFormat="1" applyFont="1" applyFill="1" applyBorder="1" applyAlignment="1">
      <alignment horizontal="right"/>
    </xf>
    <xf numFmtId="1" fontId="26" fillId="0" borderId="3" xfId="0" applyNumberFormat="1" applyFont="1" applyFill="1" applyBorder="1" applyAlignment="1">
      <alignment horizontal="right"/>
    </xf>
    <xf numFmtId="1" fontId="26" fillId="0" borderId="6" xfId="0" applyNumberFormat="1" applyFont="1" applyFill="1" applyBorder="1" applyAlignment="1">
      <alignment horizontal="right"/>
    </xf>
    <xf numFmtId="170" fontId="29" fillId="0" borderId="18" xfId="4" applyNumberFormat="1" applyFont="1" applyBorder="1"/>
    <xf numFmtId="0" fontId="29" fillId="0" borderId="2" xfId="0" applyFont="1" applyBorder="1" applyAlignment="1">
      <alignment horizontal="center"/>
    </xf>
    <xf numFmtId="1" fontId="51" fillId="0" borderId="2" xfId="0" applyNumberFormat="1" applyFont="1" applyFill="1" applyBorder="1" applyAlignment="1">
      <alignment horizontal="right"/>
    </xf>
    <xf numFmtId="170" fontId="56" fillId="0" borderId="2" xfId="4" applyNumberFormat="1" applyFont="1" applyBorder="1"/>
    <xf numFmtId="170" fontId="56" fillId="0" borderId="0" xfId="4" applyNumberFormat="1" applyFont="1" applyBorder="1"/>
    <xf numFmtId="0" fontId="0" fillId="0" borderId="0" xfId="0" applyFont="1" applyBorder="1" applyAlignment="1">
      <alignment horizontal="center"/>
    </xf>
    <xf numFmtId="0" fontId="0" fillId="0" borderId="0" xfId="0" quotePrefix="1" applyFont="1" applyBorder="1" applyAlignment="1">
      <alignment horizontal="left"/>
    </xf>
    <xf numFmtId="164" fontId="22" fillId="0" borderId="8" xfId="0" applyNumberFormat="1" applyFont="1" applyFill="1" applyBorder="1" applyAlignment="1">
      <alignment horizontal="center"/>
    </xf>
    <xf numFmtId="164" fontId="22" fillId="0" borderId="3" xfId="0" applyNumberFormat="1" applyFont="1" applyFill="1" applyBorder="1" applyAlignment="1">
      <alignment horizontal="center"/>
    </xf>
    <xf numFmtId="0" fontId="36" fillId="0" borderId="0" xfId="0" applyFont="1" applyFill="1" applyAlignment="1"/>
    <xf numFmtId="164" fontId="36" fillId="0" borderId="0" xfId="0" applyNumberFormat="1" applyFont="1" applyFill="1" applyAlignment="1">
      <alignment wrapText="1"/>
    </xf>
    <xf numFmtId="164" fontId="36" fillId="0" borderId="0" xfId="0" applyNumberFormat="1" applyFont="1" applyFill="1" applyAlignment="1">
      <alignment vertical="center" wrapText="1"/>
    </xf>
    <xf numFmtId="0" fontId="36" fillId="0" borderId="0" xfId="0" applyFont="1" applyBorder="1"/>
    <xf numFmtId="0" fontId="36" fillId="0" borderId="0" xfId="0" applyFont="1" applyAlignment="1">
      <alignment horizontal="left" wrapText="1"/>
    </xf>
    <xf numFmtId="0" fontId="36" fillId="0" borderId="0" xfId="0" applyFont="1" applyFill="1" applyBorder="1"/>
    <xf numFmtId="0" fontId="36" fillId="0" borderId="0" xfId="0" applyFont="1" applyFill="1" applyBorder="1" applyAlignment="1">
      <alignment horizontal="right"/>
    </xf>
    <xf numFmtId="0" fontId="36" fillId="0" borderId="0" xfId="0" applyFont="1" applyFill="1"/>
    <xf numFmtId="0" fontId="57" fillId="0" borderId="0" xfId="0" applyFont="1" applyFill="1"/>
    <xf numFmtId="0" fontId="36" fillId="0" borderId="0" xfId="0" applyFont="1" applyBorder="1" applyAlignment="1">
      <alignment horizontal="left"/>
    </xf>
    <xf numFmtId="0" fontId="36" fillId="0" borderId="0" xfId="0" applyFont="1" applyFill="1" applyAlignment="1">
      <alignment horizontal="left"/>
    </xf>
    <xf numFmtId="0" fontId="36" fillId="0" borderId="0" xfId="0" applyFont="1" applyFill="1" applyAlignment="1">
      <alignment horizontal="center"/>
    </xf>
    <xf numFmtId="164" fontId="9" fillId="0" borderId="0" xfId="1" applyNumberFormat="1" applyAlignment="1">
      <alignment horizontal="center"/>
    </xf>
    <xf numFmtId="172" fontId="16" fillId="0" borderId="0" xfId="1" applyNumberFormat="1" applyFont="1" applyAlignment="1"/>
    <xf numFmtId="0" fontId="9" fillId="0" borderId="0" xfId="1" applyAlignment="1">
      <alignment horizontal="center"/>
    </xf>
    <xf numFmtId="0" fontId="58" fillId="0" borderId="0" xfId="0" applyFont="1"/>
    <xf numFmtId="172" fontId="13" fillId="0" borderId="0" xfId="1" applyNumberFormat="1" applyFont="1" applyAlignment="1"/>
    <xf numFmtId="0" fontId="9" fillId="0" borderId="0" xfId="1" applyFill="1" applyAlignment="1">
      <alignment horizontal="center" wrapText="1"/>
    </xf>
    <xf numFmtId="164" fontId="9" fillId="0" borderId="0" xfId="1" applyNumberFormat="1" applyFill="1"/>
    <xf numFmtId="173" fontId="9" fillId="0" borderId="0" xfId="1" applyNumberFormat="1" applyFill="1"/>
    <xf numFmtId="0" fontId="22" fillId="0" borderId="21" xfId="0" applyFont="1" applyFill="1" applyBorder="1"/>
    <xf numFmtId="0" fontId="22" fillId="0" borderId="16" xfId="0" applyFont="1" applyFill="1" applyBorder="1"/>
    <xf numFmtId="0" fontId="22" fillId="0" borderId="17" xfId="0" applyFont="1" applyFill="1" applyBorder="1"/>
    <xf numFmtId="0" fontId="22" fillId="0" borderId="0" xfId="0" applyNumberFormat="1" applyFont="1" applyFill="1" applyBorder="1" applyAlignment="1"/>
    <xf numFmtId="0" fontId="22" fillId="0" borderId="3" xfId="0" applyFont="1" applyFill="1" applyBorder="1" applyAlignment="1"/>
    <xf numFmtId="37" fontId="22" fillId="0" borderId="0" xfId="4" applyNumberFormat="1" applyFont="1" applyFill="1" applyBorder="1" applyAlignment="1"/>
    <xf numFmtId="37" fontId="22" fillId="0" borderId="0" xfId="4" quotePrefix="1" applyNumberFormat="1" applyFont="1" applyFill="1" applyBorder="1" applyAlignment="1"/>
    <xf numFmtId="37" fontId="22" fillId="0" borderId="3" xfId="4" quotePrefix="1" applyNumberFormat="1" applyFont="1" applyFill="1" applyBorder="1" applyAlignment="1"/>
    <xf numFmtId="37" fontId="22" fillId="0" borderId="5" xfId="4" applyNumberFormat="1" applyFont="1" applyFill="1" applyBorder="1" applyAlignment="1"/>
    <xf numFmtId="37" fontId="22" fillId="0" borderId="5" xfId="4" quotePrefix="1" applyNumberFormat="1" applyFont="1" applyFill="1" applyBorder="1" applyAlignment="1"/>
    <xf numFmtId="37" fontId="22" fillId="0" borderId="6" xfId="4" quotePrefix="1" applyNumberFormat="1" applyFont="1" applyFill="1" applyBorder="1" applyAlignment="1"/>
    <xf numFmtId="0" fontId="22" fillId="0" borderId="0" xfId="0" applyFont="1" applyFill="1" applyAlignment="1">
      <alignment horizontal="center" vertical="center"/>
    </xf>
    <xf numFmtId="0" fontId="22" fillId="0" borderId="0" xfId="0" applyFont="1" applyFill="1" applyAlignment="1">
      <alignment vertical="center"/>
    </xf>
    <xf numFmtId="0" fontId="22" fillId="0" borderId="5" xfId="0" applyFont="1" applyFill="1" applyBorder="1" applyAlignment="1">
      <alignment vertical="center"/>
    </xf>
    <xf numFmtId="0" fontId="22" fillId="0" borderId="6" xfId="0" applyFont="1" applyFill="1" applyBorder="1"/>
    <xf numFmtId="0" fontId="22" fillId="0" borderId="17" xfId="0" applyFont="1" applyFill="1" applyBorder="1" applyAlignment="1">
      <alignment vertical="center"/>
    </xf>
    <xf numFmtId="0" fontId="22" fillId="0" borderId="16" xfId="0" applyFont="1" applyFill="1" applyBorder="1" applyAlignment="1">
      <alignment horizontal="center"/>
    </xf>
    <xf numFmtId="0" fontId="22" fillId="0" borderId="17" xfId="0" applyFont="1" applyFill="1" applyBorder="1" applyAlignment="1">
      <alignment horizontal="center"/>
    </xf>
    <xf numFmtId="0" fontId="22" fillId="0" borderId="25" xfId="0" applyFont="1" applyFill="1" applyBorder="1" applyAlignment="1">
      <alignment horizontal="center"/>
    </xf>
    <xf numFmtId="0" fontId="22" fillId="0" borderId="24" xfId="0" applyFont="1" applyFill="1" applyBorder="1"/>
    <xf numFmtId="3" fontId="22" fillId="0" borderId="24" xfId="0" applyNumberFormat="1" applyFont="1" applyFill="1" applyBorder="1"/>
    <xf numFmtId="3" fontId="22" fillId="0" borderId="23" xfId="0" applyNumberFormat="1" applyFont="1" applyFill="1" applyBorder="1"/>
    <xf numFmtId="0" fontId="22" fillId="0" borderId="3" xfId="0" applyFont="1" applyFill="1" applyBorder="1" applyAlignment="1">
      <alignment horizontal="center"/>
    </xf>
    <xf numFmtId="3" fontId="22" fillId="0" borderId="3" xfId="0" applyNumberFormat="1" applyFont="1" applyFill="1" applyBorder="1" applyAlignment="1">
      <alignment horizontal="center"/>
    </xf>
    <xf numFmtId="3" fontId="22" fillId="0" borderId="6" xfId="0" applyNumberFormat="1" applyFont="1" applyFill="1" applyBorder="1" applyAlignment="1">
      <alignment horizontal="center"/>
    </xf>
    <xf numFmtId="0" fontId="22" fillId="0" borderId="3" xfId="0" applyFont="1" applyFill="1" applyBorder="1" applyAlignment="1">
      <alignment horizontal="center" vertical="center"/>
    </xf>
    <xf numFmtId="0" fontId="22" fillId="0" borderId="3" xfId="0" applyFont="1" applyFill="1" applyBorder="1" applyAlignment="1">
      <alignment vertical="center"/>
    </xf>
    <xf numFmtId="0" fontId="22" fillId="0" borderId="15" xfId="0" applyFont="1" applyFill="1" applyBorder="1"/>
    <xf numFmtId="0" fontId="22" fillId="0" borderId="2" xfId="0" applyNumberFormat="1" applyFont="1" applyFill="1" applyBorder="1" applyAlignment="1"/>
    <xf numFmtId="37" fontId="22" fillId="0" borderId="2" xfId="4" applyNumberFormat="1" applyFont="1" applyFill="1" applyBorder="1" applyAlignment="1"/>
    <xf numFmtId="37" fontId="22" fillId="0" borderId="4" xfId="4" applyNumberFormat="1" applyFont="1" applyFill="1" applyBorder="1" applyAlignment="1"/>
    <xf numFmtId="164" fontId="36" fillId="0" borderId="0" xfId="0" applyNumberFormat="1" applyFont="1" applyFill="1" applyAlignment="1">
      <alignment vertical="center"/>
    </xf>
    <xf numFmtId="0" fontId="22" fillId="0" borderId="27" xfId="0" applyFont="1" applyFill="1" applyBorder="1"/>
    <xf numFmtId="0" fontId="22" fillId="0" borderId="28" xfId="0" applyNumberFormat="1" applyFont="1" applyBorder="1"/>
    <xf numFmtId="3" fontId="22" fillId="0" borderId="28" xfId="0" applyNumberFormat="1" applyFont="1" applyBorder="1"/>
    <xf numFmtId="0" fontId="22" fillId="0" borderId="28" xfId="0" applyFont="1" applyBorder="1"/>
    <xf numFmtId="0" fontId="22" fillId="0" borderId="29" xfId="0" applyFont="1" applyFill="1" applyBorder="1"/>
    <xf numFmtId="0" fontId="22" fillId="0" borderId="2" xfId="0" applyFont="1" applyFill="1" applyBorder="1"/>
    <xf numFmtId="168" fontId="22" fillId="0" borderId="3" xfId="2" applyNumberFormat="1" applyFont="1" applyFill="1" applyBorder="1" applyAlignment="1">
      <alignment horizontal="center"/>
    </xf>
    <xf numFmtId="0" fontId="22" fillId="0" borderId="2" xfId="0" applyFont="1" applyBorder="1" applyAlignment="1"/>
    <xf numFmtId="0" fontId="22" fillId="0" borderId="4" xfId="0" applyFont="1" applyFill="1" applyBorder="1"/>
    <xf numFmtId="168" fontId="22" fillId="0" borderId="6" xfId="2" applyNumberFormat="1" applyFont="1" applyFill="1" applyBorder="1" applyAlignment="1">
      <alignment horizontal="center"/>
    </xf>
    <xf numFmtId="0" fontId="22" fillId="0" borderId="28" xfId="0" applyFont="1" applyFill="1" applyBorder="1"/>
    <xf numFmtId="168" fontId="22" fillId="0" borderId="3" xfId="0" applyNumberFormat="1" applyFont="1" applyFill="1" applyBorder="1" applyAlignment="1">
      <alignment horizontal="center"/>
    </xf>
    <xf numFmtId="168" fontId="22" fillId="0" borderId="6" xfId="0" applyNumberFormat="1" applyFont="1" applyFill="1" applyBorder="1" applyAlignment="1">
      <alignment horizontal="center"/>
    </xf>
    <xf numFmtId="0" fontId="1" fillId="0" borderId="0" xfId="0" applyNumberFormat="1" applyFont="1" applyFill="1" applyBorder="1" applyAlignment="1" applyProtection="1">
      <alignment horizontal="center"/>
    </xf>
    <xf numFmtId="0" fontId="26" fillId="0" borderId="0" xfId="0" applyFont="1" applyFill="1" applyBorder="1" applyAlignment="1">
      <alignment horizontal="center" vertical="center" wrapText="1"/>
    </xf>
    <xf numFmtId="0" fontId="26" fillId="0" borderId="15" xfId="0" applyFont="1" applyBorder="1" applyAlignment="1">
      <alignment horizontal="center" vertical="center" wrapText="1"/>
    </xf>
    <xf numFmtId="0" fontId="26" fillId="0" borderId="2"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9" xfId="0" applyFont="1" applyBorder="1" applyAlignment="1">
      <alignment horizontal="center"/>
    </xf>
    <xf numFmtId="0" fontId="26" fillId="0" borderId="20" xfId="0" applyFont="1" applyBorder="1" applyAlignment="1">
      <alignment horizontal="center"/>
    </xf>
    <xf numFmtId="0" fontId="26" fillId="0" borderId="0" xfId="0" applyFont="1" applyFill="1" applyBorder="1" applyAlignment="1">
      <alignment horizontal="center"/>
    </xf>
    <xf numFmtId="0" fontId="26" fillId="0" borderId="15" xfId="0" applyFont="1" applyBorder="1" applyAlignment="1">
      <alignment horizontal="left"/>
    </xf>
    <xf numFmtId="0" fontId="26" fillId="0" borderId="17" xfId="0" applyFont="1" applyBorder="1" applyAlignment="1">
      <alignment horizontal="left"/>
    </xf>
    <xf numFmtId="0" fontId="36" fillId="0" borderId="16" xfId="0" applyFont="1" applyBorder="1" applyAlignment="1">
      <alignment horizontal="left" vertical="center" wrapText="1"/>
    </xf>
    <xf numFmtId="0" fontId="36" fillId="0" borderId="0" xfId="0" applyFont="1" applyBorder="1" applyAlignment="1">
      <alignment horizontal="left" vertical="center" wrapText="1"/>
    </xf>
    <xf numFmtId="0" fontId="36" fillId="0" borderId="0" xfId="0" applyFont="1" applyAlignment="1">
      <alignment horizontal="left" vertical="top" wrapText="1"/>
    </xf>
    <xf numFmtId="0" fontId="24" fillId="0" borderId="0" xfId="0" applyNumberFormat="1" applyFont="1" applyFill="1" applyAlignment="1">
      <alignment horizontal="left" vertical="center" wrapText="1"/>
    </xf>
    <xf numFmtId="0" fontId="22" fillId="0" borderId="0" xfId="0" applyNumberFormat="1" applyFont="1" applyFill="1" applyAlignment="1">
      <alignment horizontal="left" vertical="center" wrapText="1"/>
    </xf>
    <xf numFmtId="0" fontId="23" fillId="0" borderId="22" xfId="0" applyFont="1" applyFill="1" applyBorder="1" applyAlignment="1">
      <alignment horizontal="center"/>
    </xf>
    <xf numFmtId="0" fontId="22" fillId="0" borderId="9" xfId="0" applyFont="1" applyFill="1" applyBorder="1" applyAlignment="1">
      <alignment horizontal="center"/>
    </xf>
    <xf numFmtId="0" fontId="22" fillId="0" borderId="20" xfId="0" applyFont="1" applyFill="1" applyBorder="1" applyAlignment="1">
      <alignment horizontal="center"/>
    </xf>
    <xf numFmtId="0" fontId="22" fillId="0" borderId="18" xfId="0" applyFont="1" applyFill="1" applyBorder="1" applyAlignment="1">
      <alignment horizontal="center"/>
    </xf>
    <xf numFmtId="164" fontId="36" fillId="0" borderId="0" xfId="0" applyNumberFormat="1" applyFont="1" applyFill="1" applyAlignment="1">
      <alignment horizontal="left" vertical="center" wrapText="1"/>
    </xf>
    <xf numFmtId="0" fontId="22" fillId="0" borderId="0" xfId="0" applyFont="1" applyFill="1" applyBorder="1" applyAlignment="1">
      <alignment horizontal="center" vertical="center" wrapText="1"/>
    </xf>
    <xf numFmtId="0" fontId="23" fillId="0" borderId="9" xfId="0" applyFont="1" applyFill="1" applyBorder="1" applyAlignment="1">
      <alignment horizontal="center"/>
    </xf>
    <xf numFmtId="0" fontId="23" fillId="0" borderId="20" xfId="0" applyFont="1" applyFill="1" applyBorder="1" applyAlignment="1">
      <alignment horizontal="center"/>
    </xf>
    <xf numFmtId="0" fontId="23" fillId="0" borderId="9" xfId="0" applyFont="1" applyFill="1" applyBorder="1" applyAlignment="1">
      <alignment horizontal="right"/>
    </xf>
    <xf numFmtId="0" fontId="23" fillId="0" borderId="18" xfId="0" applyFont="1" applyFill="1" applyBorder="1" applyAlignment="1">
      <alignment horizontal="right"/>
    </xf>
    <xf numFmtId="0" fontId="23" fillId="0" borderId="9" xfId="0" applyFont="1" applyBorder="1" applyAlignment="1">
      <alignment horizontal="center"/>
    </xf>
    <xf numFmtId="0" fontId="23" fillId="0" borderId="20" xfId="0" applyFont="1" applyBorder="1" applyAlignment="1">
      <alignment horizontal="center"/>
    </xf>
    <xf numFmtId="0" fontId="23" fillId="0" borderId="18" xfId="0" applyFont="1" applyBorder="1" applyAlignment="1">
      <alignment horizontal="center"/>
    </xf>
    <xf numFmtId="0" fontId="40" fillId="10" borderId="0" xfId="0" applyFont="1" applyFill="1" applyBorder="1" applyAlignment="1">
      <alignment horizontal="center" vertical="center"/>
    </xf>
    <xf numFmtId="0" fontId="22" fillId="0" borderId="21"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8" xfId="0" applyFont="1" applyBorder="1" applyAlignment="1">
      <alignment horizontal="center" vertical="center" wrapText="1"/>
    </xf>
    <xf numFmtId="0" fontId="22" fillId="5" borderId="21" xfId="0" applyFont="1" applyFill="1" applyBorder="1" applyAlignment="1">
      <alignment horizontal="center" vertical="center" wrapText="1"/>
    </xf>
    <xf numFmtId="0" fontId="22" fillId="5" borderId="7" xfId="0" applyFont="1" applyFill="1" applyBorder="1" applyAlignment="1">
      <alignment horizontal="center" vertical="center" wrapText="1"/>
    </xf>
    <xf numFmtId="0" fontId="22" fillId="5" borderId="8" xfId="0" applyFont="1" applyFill="1" applyBorder="1" applyAlignment="1">
      <alignment horizontal="center" vertical="center" wrapText="1"/>
    </xf>
    <xf numFmtId="0" fontId="40" fillId="9" borderId="0" xfId="0" applyFont="1" applyFill="1" applyBorder="1" applyAlignment="1">
      <alignment horizontal="center" vertical="center"/>
    </xf>
    <xf numFmtId="0" fontId="40" fillId="5" borderId="0" xfId="0" applyFont="1" applyFill="1" applyBorder="1" applyAlignment="1">
      <alignment horizontal="center" vertical="center"/>
    </xf>
    <xf numFmtId="0" fontId="22" fillId="10" borderId="21" xfId="0" applyFont="1" applyFill="1" applyBorder="1" applyAlignment="1">
      <alignment horizontal="center" vertical="center" wrapText="1"/>
    </xf>
    <xf numFmtId="0" fontId="22" fillId="10" borderId="7" xfId="0" applyFont="1" applyFill="1" applyBorder="1" applyAlignment="1">
      <alignment horizontal="center" vertical="center" wrapText="1"/>
    </xf>
    <xf numFmtId="0" fontId="22" fillId="10" borderId="8" xfId="0" applyFont="1" applyFill="1" applyBorder="1" applyAlignment="1">
      <alignment horizontal="center" vertical="center" wrapText="1"/>
    </xf>
    <xf numFmtId="0" fontId="22" fillId="10" borderId="26"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2" fillId="0" borderId="0" xfId="0" applyFont="1" applyFill="1" applyAlignment="1">
      <alignment horizontal="center"/>
    </xf>
    <xf numFmtId="0" fontId="22" fillId="0" borderId="0" xfId="0" applyFont="1" applyFill="1" applyBorder="1" applyAlignment="1">
      <alignment horizontal="center" vertical="center"/>
    </xf>
    <xf numFmtId="0" fontId="22" fillId="0" borderId="3" xfId="0" applyFont="1" applyFill="1" applyBorder="1" applyAlignment="1">
      <alignment horizontal="center" vertical="center"/>
    </xf>
    <xf numFmtId="0" fontId="22" fillId="0" borderId="24" xfId="0" applyFont="1" applyFill="1" applyBorder="1" applyAlignment="1">
      <alignment horizontal="center" vertical="center"/>
    </xf>
    <xf numFmtId="0" fontId="22" fillId="0" borderId="4"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6" xfId="0" applyFont="1" applyFill="1" applyBorder="1" applyAlignment="1">
      <alignment horizontal="center" vertical="center"/>
    </xf>
    <xf numFmtId="0" fontId="2" fillId="0" borderId="21" xfId="0" applyFont="1" applyBorder="1" applyAlignment="1">
      <alignment horizontal="center" vertical="center"/>
    </xf>
    <xf numFmtId="0" fontId="2" fillId="0" borderId="8" xfId="0" applyFont="1" applyBorder="1" applyAlignment="1">
      <alignment horizontal="center" vertical="center"/>
    </xf>
    <xf numFmtId="0" fontId="18" fillId="0" borderId="0" xfId="1" applyFont="1" applyAlignment="1">
      <alignment wrapText="1"/>
    </xf>
    <xf numFmtId="0" fontId="9" fillId="0" borderId="0" xfId="1"/>
    <xf numFmtId="0" fontId="13" fillId="0" borderId="0" xfId="1" applyFont="1"/>
    <xf numFmtId="0" fontId="14" fillId="0" borderId="0" xfId="1" applyFont="1"/>
    <xf numFmtId="0" fontId="17" fillId="0" borderId="0" xfId="1" applyFont="1" applyAlignment="1">
      <alignment wrapText="1"/>
    </xf>
  </cellXfs>
  <cellStyles count="64">
    <cellStyle name="Comma" xfId="4" builtinId="3"/>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Normal" xfId="0" builtinId="0"/>
    <cellStyle name="Normal 2" xfId="1"/>
    <cellStyle name="Normal 3" xfId="3"/>
    <cellStyle name="Normal 4" xfId="5"/>
    <cellStyle name="Percent" xfId="2" builtinId="5"/>
  </cellStyles>
  <dxfs count="0"/>
  <tableStyles count="0" defaultTableStyle="TableStyleMedium9" defaultPivotStyle="PivotStyleLight16"/>
  <colors>
    <mruColors>
      <color rgb="FFA891E9"/>
      <color rgb="FFCC0000"/>
      <color rgb="FFCC00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autoTitleDeleted val="1"/>
    <c:plotArea>
      <c:layout/>
      <c:scatterChart>
        <c:scatterStyle val="lineMarker"/>
        <c:ser>
          <c:idx val="0"/>
          <c:order val="0"/>
          <c:tx>
            <c:strRef>
              <c:f>'Cap Expend (mySummary) (Opt)'!$B$42</c:f>
              <c:strCache>
                <c:ptCount val="1"/>
                <c:pt idx="0">
                  <c:v>Cap Exped Index</c:v>
                </c:pt>
              </c:strCache>
            </c:strRef>
          </c:tx>
          <c:xVal>
            <c:numRef>
              <c:f>'Cap Expend (mySummary) (Opt)'!$C$40:$L$40</c:f>
              <c:numCache>
                <c:formatCode>General</c:formatCode>
                <c:ptCount val="10"/>
                <c:pt idx="0">
                  <c:v>1999</c:v>
                </c:pt>
                <c:pt idx="1">
                  <c:v>2000</c:v>
                </c:pt>
                <c:pt idx="2">
                  <c:v>2001</c:v>
                </c:pt>
                <c:pt idx="3">
                  <c:v>2002</c:v>
                </c:pt>
                <c:pt idx="4">
                  <c:v>2003</c:v>
                </c:pt>
                <c:pt idx="5">
                  <c:v>2004</c:v>
                </c:pt>
                <c:pt idx="6">
                  <c:v>2005</c:v>
                </c:pt>
                <c:pt idx="7">
                  <c:v>2006</c:v>
                </c:pt>
                <c:pt idx="8">
                  <c:v>2007</c:v>
                </c:pt>
                <c:pt idx="9">
                  <c:v>2008</c:v>
                </c:pt>
              </c:numCache>
            </c:numRef>
          </c:xVal>
          <c:yVal>
            <c:numRef>
              <c:f>'Cap Expend (mySummary) (Opt)'!$C$42:$L$42</c:f>
              <c:numCache>
                <c:formatCode>0.0</c:formatCode>
                <c:ptCount val="10"/>
                <c:pt idx="0">
                  <c:v>0</c:v>
                </c:pt>
                <c:pt idx="1">
                  <c:v>0</c:v>
                </c:pt>
                <c:pt idx="2">
                  <c:v>0</c:v>
                </c:pt>
                <c:pt idx="3">
                  <c:v>0</c:v>
                </c:pt>
                <c:pt idx="4">
                  <c:v>0</c:v>
                </c:pt>
                <c:pt idx="5">
                  <c:v>0</c:v>
                </c:pt>
                <c:pt idx="6">
                  <c:v>0</c:v>
                </c:pt>
                <c:pt idx="7">
                  <c:v>0</c:v>
                </c:pt>
                <c:pt idx="8">
                  <c:v>0</c:v>
                </c:pt>
                <c:pt idx="9">
                  <c:v>0</c:v>
                </c:pt>
              </c:numCache>
            </c:numRef>
          </c:yVal>
        </c:ser>
        <c:ser>
          <c:idx val="1"/>
          <c:order val="1"/>
          <c:tx>
            <c:strRef>
              <c:f>'Cap Expend (mySummary) (Opt)'!$B$43</c:f>
              <c:strCache>
                <c:ptCount val="1"/>
                <c:pt idx="0">
                  <c:v>NEMA Index</c:v>
                </c:pt>
              </c:strCache>
            </c:strRef>
          </c:tx>
          <c:xVal>
            <c:numRef>
              <c:f>'Cap Expend (mySummary) (Opt)'!$C$40:$L$40</c:f>
              <c:numCache>
                <c:formatCode>General</c:formatCode>
                <c:ptCount val="10"/>
                <c:pt idx="0">
                  <c:v>1999</c:v>
                </c:pt>
                <c:pt idx="1">
                  <c:v>2000</c:v>
                </c:pt>
                <c:pt idx="2">
                  <c:v>2001</c:v>
                </c:pt>
                <c:pt idx="3">
                  <c:v>2002</c:v>
                </c:pt>
                <c:pt idx="4">
                  <c:v>2003</c:v>
                </c:pt>
                <c:pt idx="5">
                  <c:v>2004</c:v>
                </c:pt>
                <c:pt idx="6">
                  <c:v>2005</c:v>
                </c:pt>
                <c:pt idx="7">
                  <c:v>2006</c:v>
                </c:pt>
                <c:pt idx="8">
                  <c:v>2007</c:v>
                </c:pt>
                <c:pt idx="9">
                  <c:v>2008</c:v>
                </c:pt>
              </c:numCache>
            </c:numRef>
          </c:xVal>
          <c:yVal>
            <c:numRef>
              <c:f>'Cap Expend (mySummary) (Opt)'!$C$43:$L$43</c:f>
              <c:numCache>
                <c:formatCode>0.0</c:formatCode>
                <c:ptCount val="10"/>
                <c:pt idx="0">
                  <c:v>0</c:v>
                </c:pt>
                <c:pt idx="1">
                  <c:v>0</c:v>
                </c:pt>
                <c:pt idx="2">
                  <c:v>0</c:v>
                </c:pt>
                <c:pt idx="3">
                  <c:v>0</c:v>
                </c:pt>
                <c:pt idx="4">
                  <c:v>0</c:v>
                </c:pt>
                <c:pt idx="5">
                  <c:v>0</c:v>
                </c:pt>
                <c:pt idx="6">
                  <c:v>0</c:v>
                </c:pt>
                <c:pt idx="7">
                  <c:v>0</c:v>
                </c:pt>
                <c:pt idx="8">
                  <c:v>0</c:v>
                </c:pt>
                <c:pt idx="9">
                  <c:v>0</c:v>
                </c:pt>
              </c:numCache>
            </c:numRef>
          </c:yVal>
        </c:ser>
        <c:axId val="132605824"/>
        <c:axId val="132607360"/>
      </c:scatterChart>
      <c:valAx>
        <c:axId val="132605824"/>
        <c:scaling>
          <c:orientation val="minMax"/>
          <c:max val="2008"/>
          <c:min val="1999"/>
        </c:scaling>
        <c:axPos val="b"/>
        <c:numFmt formatCode="General" sourceLinked="1"/>
        <c:tickLblPos val="nextTo"/>
        <c:crossAx val="132607360"/>
        <c:crosses val="autoZero"/>
        <c:crossBetween val="midCat"/>
        <c:majorUnit val="1"/>
      </c:valAx>
      <c:valAx>
        <c:axId val="132607360"/>
        <c:scaling>
          <c:orientation val="minMax"/>
          <c:max val="140"/>
        </c:scaling>
        <c:axPos val="l"/>
        <c:majorGridlines/>
        <c:numFmt formatCode="0" sourceLinked="0"/>
        <c:tickLblPos val="nextTo"/>
        <c:crossAx val="132605824"/>
        <c:crosses val="autoZero"/>
        <c:crossBetween val="midCat"/>
      </c:valAx>
    </c:plotArea>
    <c:legend>
      <c:legendPos val="b"/>
    </c:legend>
    <c:plotVisOnly val="1"/>
    <c:dispBlanksAs val="gap"/>
  </c:chart>
  <c:printSettings>
    <c:headerFooter/>
    <c:pageMargins b="0.75000000000001277" l="0.70000000000000162" r="0.70000000000000162" t="0.75000000000001277"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n-US"/>
  <c:chart>
    <c:autoTitleDeleted val="1"/>
    <c:plotArea>
      <c:layout/>
      <c:scatterChart>
        <c:scatterStyle val="lineMarker"/>
        <c:ser>
          <c:idx val="0"/>
          <c:order val="0"/>
          <c:tx>
            <c:v>pre-2014 AEO data</c:v>
          </c:tx>
          <c:spPr>
            <a:ln w="3175">
              <a:prstDash val="solid"/>
            </a:ln>
          </c:spPr>
          <c:marker>
            <c:symbol val="circle"/>
            <c:size val="2"/>
          </c:marker>
          <c:xVal>
            <c:numRef>
              <c:f>'Tot. Invest. vs. GDP'!$D$21:$J$21</c:f>
              <c:numCache>
                <c:formatCode>General</c:formatCode>
                <c:ptCount val="7"/>
                <c:pt idx="0">
                  <c:v>2008</c:v>
                </c:pt>
                <c:pt idx="1">
                  <c:v>2009</c:v>
                </c:pt>
                <c:pt idx="2">
                  <c:v>2010</c:v>
                </c:pt>
                <c:pt idx="3">
                  <c:v>2011</c:v>
                </c:pt>
                <c:pt idx="4">
                  <c:v>2012</c:v>
                </c:pt>
                <c:pt idx="5">
                  <c:v>2013</c:v>
                </c:pt>
                <c:pt idx="6">
                  <c:v>2014</c:v>
                </c:pt>
              </c:numCache>
            </c:numRef>
          </c:xVal>
          <c:yVal>
            <c:numRef>
              <c:f>'Tot. Invest. vs. GDP'!$D$29:$J$29</c:f>
              <c:numCache>
                <c:formatCode>0.0%</c:formatCode>
                <c:ptCount val="7"/>
                <c:pt idx="0">
                  <c:v>0.14793257237886462</c:v>
                </c:pt>
                <c:pt idx="1">
                  <c:v>0.11769272572005279</c:v>
                </c:pt>
                <c:pt idx="2">
                  <c:v>0.13334846078208909</c:v>
                </c:pt>
                <c:pt idx="3">
                  <c:v>0.13660595290981786</c:v>
                </c:pt>
                <c:pt idx="4">
                  <c:v>0.16620111731843576</c:v>
                </c:pt>
                <c:pt idx="5">
                  <c:v>0.18254550303353556</c:v>
                </c:pt>
                <c:pt idx="6">
                  <c:v>0.1771839937739153</c:v>
                </c:pt>
              </c:numCache>
            </c:numRef>
          </c:yVal>
        </c:ser>
        <c:ser>
          <c:idx val="1"/>
          <c:order val="1"/>
          <c:tx>
            <c:v>2014-2035 AOE projection</c:v>
          </c:tx>
          <c:spPr>
            <a:ln w="3175">
              <a:solidFill>
                <a:schemeClr val="tx2">
                  <a:lumMod val="60000"/>
                  <a:lumOff val="40000"/>
                </a:schemeClr>
              </a:solidFill>
              <a:prstDash val="solid"/>
            </a:ln>
          </c:spPr>
          <c:marker>
            <c:symbol val="circle"/>
            <c:size val="2"/>
            <c:spPr>
              <a:solidFill>
                <a:schemeClr val="accent1"/>
              </a:solidFill>
              <a:ln>
                <a:solidFill>
                  <a:srgbClr val="1F497D">
                    <a:lumMod val="60000"/>
                    <a:lumOff val="40000"/>
                  </a:srgbClr>
                </a:solidFill>
              </a:ln>
            </c:spPr>
          </c:marker>
          <c:trendline>
            <c:spPr>
              <a:ln w="3175">
                <a:solidFill>
                  <a:schemeClr val="bg1">
                    <a:lumMod val="50000"/>
                  </a:schemeClr>
                </a:solidFill>
                <a:prstDash val="sysDash"/>
              </a:ln>
            </c:spPr>
            <c:trendlineType val="linear"/>
            <c:dispRSqr val="1"/>
            <c:dispEq val="1"/>
            <c:trendlineLbl>
              <c:layout>
                <c:manualLayout>
                  <c:x val="0.25204535310089754"/>
                  <c:y val="-7.7830689307722134E-2"/>
                </c:manualLayout>
              </c:layout>
              <c:tx>
                <c:rich>
                  <a:bodyPr/>
                  <a:lstStyle/>
                  <a:p>
                    <a:pPr>
                      <a:defRPr/>
                    </a:pPr>
                    <a:r>
                      <a:rPr lang="en-US" sz="1100" b="1" baseline="0"/>
                      <a:t>y = 1.095E-03x - 2.030E+00
R² = 9.093E-01</a:t>
                    </a:r>
                    <a:endParaRPr lang="en-US" sz="1100" b="1"/>
                  </a:p>
                </c:rich>
              </c:tx>
              <c:numFmt formatCode="0.000E+00" sourceLinked="0"/>
            </c:trendlineLbl>
          </c:trendline>
          <c:xVal>
            <c:numRef>
              <c:f>'Tot. Invest. vs. GDP'!$J$21:$AE$21</c:f>
              <c:numCache>
                <c:formatCode>General</c:formatCode>
                <c:ptCount val="22"/>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numCache>
            </c:numRef>
          </c:xVal>
          <c:yVal>
            <c:numRef>
              <c:f>'Tot. Invest. vs. GDP'!$J$29:$AE$29</c:f>
              <c:numCache>
                <c:formatCode>0.0%</c:formatCode>
                <c:ptCount val="22"/>
                <c:pt idx="0">
                  <c:v>0.1771839937739153</c:v>
                </c:pt>
                <c:pt idx="1">
                  <c:v>0.17878426698450536</c:v>
                </c:pt>
                <c:pt idx="2">
                  <c:v>0.18011029634567602</c:v>
                </c:pt>
                <c:pt idx="3">
                  <c:v>0.18068900867119755</c:v>
                </c:pt>
                <c:pt idx="4">
                  <c:v>0.18005461372169757</c:v>
                </c:pt>
                <c:pt idx="5">
                  <c:v>0.17776792641028483</c:v>
                </c:pt>
                <c:pt idx="6">
                  <c:v>0.17855798698854777</c:v>
                </c:pt>
                <c:pt idx="7">
                  <c:v>0.17958076963186986</c:v>
                </c:pt>
                <c:pt idx="8">
                  <c:v>0.17928488342689525</c:v>
                </c:pt>
                <c:pt idx="9">
                  <c:v>0.18173354892449409</c:v>
                </c:pt>
                <c:pt idx="10">
                  <c:v>0.18296739853626082</c:v>
                </c:pt>
                <c:pt idx="11">
                  <c:v>0.18492268041237114</c:v>
                </c:pt>
                <c:pt idx="12">
                  <c:v>0.18714336661911554</c:v>
                </c:pt>
                <c:pt idx="13">
                  <c:v>0.18909938290251585</c:v>
                </c:pt>
                <c:pt idx="14">
                  <c:v>0.19124221785818743</c:v>
                </c:pt>
                <c:pt idx="15">
                  <c:v>0.19294908119485146</c:v>
                </c:pt>
                <c:pt idx="16">
                  <c:v>0.19423642423054302</c:v>
                </c:pt>
                <c:pt idx="17">
                  <c:v>0.19520170335728679</c:v>
                </c:pt>
                <c:pt idx="18">
                  <c:v>0.19524900251219152</c:v>
                </c:pt>
                <c:pt idx="19">
                  <c:v>0.19533045977011496</c:v>
                </c:pt>
                <c:pt idx="20">
                  <c:v>0.19710459899046551</c:v>
                </c:pt>
                <c:pt idx="21">
                  <c:v>0.19896685026170846</c:v>
                </c:pt>
              </c:numCache>
            </c:numRef>
          </c:yVal>
        </c:ser>
        <c:axId val="141025280"/>
        <c:axId val="141026816"/>
      </c:scatterChart>
      <c:valAx>
        <c:axId val="141025280"/>
        <c:scaling>
          <c:orientation val="minMax"/>
          <c:max val="2050"/>
        </c:scaling>
        <c:axPos val="b"/>
        <c:numFmt formatCode="General" sourceLinked="1"/>
        <c:tickLblPos val="nextTo"/>
        <c:crossAx val="141026816"/>
        <c:crosses val="autoZero"/>
        <c:crossBetween val="midCat"/>
      </c:valAx>
      <c:valAx>
        <c:axId val="141026816"/>
        <c:scaling>
          <c:orientation val="minMax"/>
        </c:scaling>
        <c:axPos val="l"/>
        <c:numFmt formatCode="0.0%" sourceLinked="1"/>
        <c:tickLblPos val="nextTo"/>
        <c:crossAx val="141025280"/>
        <c:crosses val="autoZero"/>
        <c:crossBetween val="midCat"/>
      </c:valAx>
    </c:plotArea>
    <c:legend>
      <c:legendPos val="b"/>
      <c:legendEntry>
        <c:idx val="2"/>
        <c:delete val="1"/>
      </c:legendEntry>
    </c:legend>
    <c:plotVisOnly val="1"/>
    <c:dispBlanksAs val="gap"/>
  </c:chart>
  <c:printSettings>
    <c:headerFooter/>
    <c:pageMargins b="0.75000000000001399" l="0.70000000000000162" r="0.70000000000000162" t="0.750000000000013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n-US"/>
  <c:chart>
    <c:autoTitleDeleted val="1"/>
    <c:plotArea>
      <c:layout/>
      <c:scatterChart>
        <c:scatterStyle val="lineMarker"/>
        <c:ser>
          <c:idx val="0"/>
          <c:order val="0"/>
          <c:tx>
            <c:v>GDP, AEO Data</c:v>
          </c:tx>
          <c:trendline>
            <c:trendlineType val="linear"/>
            <c:dispRSqr val="1"/>
            <c:dispEq val="1"/>
            <c:trendlineLbl>
              <c:layout>
                <c:manualLayout>
                  <c:x val="0.20210014373102941"/>
                  <c:y val="-1.7972227155816048E-2"/>
                </c:manualLayout>
              </c:layout>
              <c:tx>
                <c:rich>
                  <a:bodyPr/>
                  <a:lstStyle/>
                  <a:p>
                    <a:pPr>
                      <a:defRPr/>
                    </a:pPr>
                    <a:r>
                      <a:rPr lang="en-US" sz="1100" b="1" baseline="0"/>
                      <a:t>y = 0.02684x - 52.96018
R² = 0.99720</a:t>
                    </a:r>
                    <a:endParaRPr lang="en-US" sz="1100" b="1"/>
                  </a:p>
                </c:rich>
              </c:tx>
              <c:numFmt formatCode="#,##0.00000" sourceLinked="0"/>
            </c:trendlineLbl>
          </c:trendline>
          <c:trendline>
            <c:trendlineType val="linear"/>
          </c:trendline>
          <c:trendline>
            <c:trendlineType val="linear"/>
          </c:trendline>
          <c:xVal>
            <c:numRef>
              <c:f>'Tot. Invest. vs. GDP'!$F$21:$AE$21</c:f>
              <c:numCache>
                <c:formatCode>General</c:formatCode>
                <c:ptCount val="2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numCache>
            </c:numRef>
          </c:xVal>
          <c:yVal>
            <c:numRef>
              <c:f>'Tot. Invest. vs. GDP'!$F$32:$AE$32</c:f>
              <c:numCache>
                <c:formatCode>0.000</c:formatCode>
                <c:ptCount val="26"/>
                <c:pt idx="0">
                  <c:v>1</c:v>
                </c:pt>
                <c:pt idx="1">
                  <c:v>1.0215566144769685</c:v>
                </c:pt>
                <c:pt idx="2">
                  <c:v>1.0558202859087815</c:v>
                </c:pt>
                <c:pt idx="3">
                  <c:v>1.0812343998184706</c:v>
                </c:pt>
                <c:pt idx="4">
                  <c:v>1.0963618485742379</c:v>
                </c:pt>
                <c:pt idx="5">
                  <c:v>1.1209439528023599</c:v>
                </c:pt>
                <c:pt idx="6">
                  <c:v>1.1443914983737993</c:v>
                </c:pt>
                <c:pt idx="7">
                  <c:v>1.1647379169503063</c:v>
                </c:pt>
                <c:pt idx="8">
                  <c:v>1.1843279630890251</c:v>
                </c:pt>
                <c:pt idx="9">
                  <c:v>1.2070947734664548</c:v>
                </c:pt>
                <c:pt idx="10">
                  <c:v>1.2349292791770667</c:v>
                </c:pt>
                <c:pt idx="11">
                  <c:v>1.2623099614250057</c:v>
                </c:pt>
                <c:pt idx="12">
                  <c:v>1.294153241055896</c:v>
                </c:pt>
                <c:pt idx="13">
                  <c:v>1.3278874517812571</c:v>
                </c:pt>
                <c:pt idx="14">
                  <c:v>1.3582936237803493</c:v>
                </c:pt>
                <c:pt idx="15">
                  <c:v>1.3908176386052493</c:v>
                </c:pt>
                <c:pt idx="16">
                  <c:v>1.4198623402163226</c:v>
                </c:pt>
                <c:pt idx="17">
                  <c:v>1.4466379245140306</c:v>
                </c:pt>
                <c:pt idx="18">
                  <c:v>1.4711443914983737</c:v>
                </c:pt>
                <c:pt idx="19">
                  <c:v>1.495121397776265</c:v>
                </c:pt>
                <c:pt idx="20">
                  <c:v>1.5221238938053097</c:v>
                </c:pt>
                <c:pt idx="21">
                  <c:v>1.5497314877845851</c:v>
                </c:pt>
                <c:pt idx="22">
                  <c:v>1.5752212389380531</c:v>
                </c:pt>
                <c:pt idx="23">
                  <c:v>1.6032070191362227</c:v>
                </c:pt>
                <c:pt idx="24">
                  <c:v>1.6348990242795554</c:v>
                </c:pt>
                <c:pt idx="25">
                  <c:v>1.6763482338703577</c:v>
                </c:pt>
              </c:numCache>
            </c:numRef>
          </c:yVal>
        </c:ser>
        <c:axId val="141113984"/>
        <c:axId val="141119872"/>
      </c:scatterChart>
      <c:valAx>
        <c:axId val="141113984"/>
        <c:scaling>
          <c:orientation val="minMax"/>
          <c:max val="2050"/>
          <c:min val="2010"/>
        </c:scaling>
        <c:axPos val="b"/>
        <c:numFmt formatCode="General" sourceLinked="1"/>
        <c:tickLblPos val="nextTo"/>
        <c:crossAx val="141119872"/>
        <c:crosses val="autoZero"/>
        <c:crossBetween val="midCat"/>
      </c:valAx>
      <c:valAx>
        <c:axId val="141119872"/>
        <c:scaling>
          <c:orientation val="minMax"/>
          <c:max val="2.8"/>
          <c:min val="0.8"/>
        </c:scaling>
        <c:axPos val="l"/>
        <c:numFmt formatCode="0.0" sourceLinked="0"/>
        <c:tickLblPos val="nextTo"/>
        <c:crossAx val="141113984"/>
        <c:crosses val="autoZero"/>
        <c:crossBetween val="midCat"/>
      </c:valAx>
    </c:plotArea>
    <c:legend>
      <c:legendPos val="b"/>
      <c:legendEntry>
        <c:idx val="1"/>
        <c:delete val="1"/>
      </c:legendEntry>
      <c:legendEntry>
        <c:idx val="2"/>
        <c:delete val="1"/>
      </c:legendEntry>
    </c:legend>
    <c:plotVisOnly val="1"/>
    <c:dispBlanksAs val="gap"/>
  </c:chart>
  <c:printSettings>
    <c:headerFooter/>
    <c:pageMargins b="0.75000000000001421" l="0.70000000000000162" r="0.70000000000000162" t="0.7500000000000142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n-US"/>
  <c:chart>
    <c:autoTitleDeleted val="1"/>
    <c:plotArea>
      <c:layout/>
      <c:scatterChart>
        <c:scatterStyle val="lineMarker"/>
        <c:ser>
          <c:idx val="0"/>
          <c:order val="0"/>
          <c:tx>
            <c:v>pre-2014 AEO data</c:v>
          </c:tx>
          <c:xVal>
            <c:numRef>
              <c:f>'Tot. Invest. vs. GDP'!$D$21:$J$21</c:f>
              <c:numCache>
                <c:formatCode>General</c:formatCode>
                <c:ptCount val="7"/>
                <c:pt idx="0">
                  <c:v>2008</c:v>
                </c:pt>
                <c:pt idx="1">
                  <c:v>2009</c:v>
                </c:pt>
                <c:pt idx="2">
                  <c:v>2010</c:v>
                </c:pt>
                <c:pt idx="3">
                  <c:v>2011</c:v>
                </c:pt>
                <c:pt idx="4">
                  <c:v>2012</c:v>
                </c:pt>
                <c:pt idx="5">
                  <c:v>2013</c:v>
                </c:pt>
                <c:pt idx="6">
                  <c:v>2014</c:v>
                </c:pt>
              </c:numCache>
            </c:numRef>
          </c:xVal>
          <c:yVal>
            <c:numRef>
              <c:f>'Tot. Invest. vs. GDP'!$D$33:$J$33</c:f>
              <c:numCache>
                <c:formatCode>0.0%</c:formatCode>
                <c:ptCount val="7"/>
                <c:pt idx="0">
                  <c:v>0.14793257237886462</c:v>
                </c:pt>
                <c:pt idx="1">
                  <c:v>0.11769272572005279</c:v>
                </c:pt>
                <c:pt idx="2">
                  <c:v>0.13334846078208909</c:v>
                </c:pt>
                <c:pt idx="3">
                  <c:v>0.13660595290981786</c:v>
                </c:pt>
                <c:pt idx="4">
                  <c:v>0.15438068629557991</c:v>
                </c:pt>
                <c:pt idx="5">
                  <c:v>0.16131514515564882</c:v>
                </c:pt>
                <c:pt idx="6">
                  <c:v>0.1563297688858227</c:v>
                </c:pt>
              </c:numCache>
            </c:numRef>
          </c:yVal>
        </c:ser>
        <c:ser>
          <c:idx val="1"/>
          <c:order val="1"/>
          <c:tx>
            <c:v>2014-2035 AEO projection</c:v>
          </c:tx>
          <c:spPr>
            <a:ln>
              <a:solidFill>
                <a:schemeClr val="tx2">
                  <a:lumMod val="40000"/>
                  <a:lumOff val="60000"/>
                </a:schemeClr>
              </a:solidFill>
            </a:ln>
          </c:spPr>
          <c:marker>
            <c:symbol val="square"/>
            <c:size val="6"/>
            <c:spPr>
              <a:solidFill>
                <a:srgbClr val="4F81BD"/>
              </a:solidFill>
              <a:ln>
                <a:solidFill>
                  <a:schemeClr val="tx2">
                    <a:lumMod val="40000"/>
                    <a:lumOff val="60000"/>
                  </a:schemeClr>
                </a:solidFill>
              </a:ln>
            </c:spPr>
          </c:marker>
          <c:trendline>
            <c:trendlineType val="linear"/>
            <c:dispRSqr val="1"/>
            <c:dispEq val="1"/>
            <c:trendlineLbl>
              <c:layout>
                <c:manualLayout>
                  <c:x val="0.24220866627859552"/>
                  <c:y val="-4.0129161252466995E-2"/>
                </c:manualLayout>
              </c:layout>
              <c:tx>
                <c:rich>
                  <a:bodyPr/>
                  <a:lstStyle/>
                  <a:p>
                    <a:pPr>
                      <a:defRPr/>
                    </a:pPr>
                    <a:r>
                      <a:rPr lang="en-US" sz="1100" b="1" baseline="0"/>
                      <a:t>y = 0.00070x - 1.24982
R² = 0.75364</a:t>
                    </a:r>
                    <a:endParaRPr lang="en-US" sz="1100" b="1"/>
                  </a:p>
                </c:rich>
              </c:tx>
              <c:numFmt formatCode="#,##0.00000" sourceLinked="0"/>
            </c:trendlineLbl>
          </c:trendline>
          <c:trendline>
            <c:trendlineType val="poly"/>
            <c:order val="2"/>
          </c:trendline>
          <c:trendline>
            <c:trendlineType val="linear"/>
          </c:trendline>
          <c:xVal>
            <c:numRef>
              <c:f>'Tot. Invest. vs. GDP'!$J$21:$AE$21</c:f>
              <c:numCache>
                <c:formatCode>General</c:formatCode>
                <c:ptCount val="22"/>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numCache>
            </c:numRef>
          </c:xVal>
          <c:yVal>
            <c:numRef>
              <c:f>'Tot. Invest. vs. GDP'!$J$33:$AE$33</c:f>
              <c:numCache>
                <c:formatCode>0.0%</c:formatCode>
                <c:ptCount val="22"/>
                <c:pt idx="0">
                  <c:v>0.1563297688858227</c:v>
                </c:pt>
                <c:pt idx="1">
                  <c:v>0.15829959514170042</c:v>
                </c:pt>
                <c:pt idx="2">
                  <c:v>0.15922009253139457</c:v>
                </c:pt>
                <c:pt idx="3">
                  <c:v>0.15838690824079485</c:v>
                </c:pt>
                <c:pt idx="4">
                  <c:v>0.15793843402733426</c:v>
                </c:pt>
                <c:pt idx="5">
                  <c:v>0.15959646594398144</c:v>
                </c:pt>
                <c:pt idx="6">
                  <c:v>0.16359404667115821</c:v>
                </c:pt>
                <c:pt idx="7">
                  <c:v>0.16501887470789142</c:v>
                </c:pt>
                <c:pt idx="8">
                  <c:v>0.16691992986557569</c:v>
                </c:pt>
                <c:pt idx="9">
                  <c:v>0.17002734107997267</c:v>
                </c:pt>
                <c:pt idx="10">
                  <c:v>0.168894086201136</c:v>
                </c:pt>
                <c:pt idx="11">
                  <c:v>0.16913204263650206</c:v>
                </c:pt>
                <c:pt idx="12">
                  <c:v>0.16897506925207756</c:v>
                </c:pt>
                <c:pt idx="13">
                  <c:v>0.16804350099341211</c:v>
                </c:pt>
                <c:pt idx="14">
                  <c:v>0.16694087403598973</c:v>
                </c:pt>
                <c:pt idx="15">
                  <c:v>0.16568017402741944</c:v>
                </c:pt>
                <c:pt idx="16">
                  <c:v>0.16592128801431127</c:v>
                </c:pt>
                <c:pt idx="17">
                  <c:v>0.16735809458733955</c:v>
                </c:pt>
                <c:pt idx="18">
                  <c:v>0.16825122443099971</c:v>
                </c:pt>
                <c:pt idx="19">
                  <c:v>0.17007926023778072</c:v>
                </c:pt>
                <c:pt idx="20">
                  <c:v>0.1732593106638908</c:v>
                </c:pt>
                <c:pt idx="21">
                  <c:v>0.17511167260749899</c:v>
                </c:pt>
              </c:numCache>
            </c:numRef>
          </c:yVal>
        </c:ser>
        <c:axId val="141177216"/>
        <c:axId val="141178752"/>
      </c:scatterChart>
      <c:valAx>
        <c:axId val="141177216"/>
        <c:scaling>
          <c:orientation val="minMax"/>
          <c:max val="2050"/>
        </c:scaling>
        <c:axPos val="b"/>
        <c:numFmt formatCode="General" sourceLinked="1"/>
        <c:tickLblPos val="nextTo"/>
        <c:crossAx val="141178752"/>
        <c:crosses val="autoZero"/>
        <c:crossBetween val="midCat"/>
      </c:valAx>
      <c:valAx>
        <c:axId val="141178752"/>
        <c:scaling>
          <c:orientation val="minMax"/>
          <c:max val="0.25"/>
        </c:scaling>
        <c:axPos val="l"/>
        <c:numFmt formatCode="0.0%" sourceLinked="1"/>
        <c:tickLblPos val="nextTo"/>
        <c:crossAx val="141177216"/>
        <c:crosses val="autoZero"/>
        <c:crossBetween val="midCat"/>
      </c:valAx>
    </c:plotArea>
    <c:legend>
      <c:legendPos val="b"/>
      <c:legendEntry>
        <c:idx val="2"/>
        <c:delete val="1"/>
      </c:legendEntry>
      <c:legendEntry>
        <c:idx val="3"/>
        <c:delete val="1"/>
      </c:legendEntry>
    </c:legend>
    <c:plotVisOnly val="1"/>
    <c:dispBlanksAs val="gap"/>
  </c:chart>
  <c:printSettings>
    <c:headerFooter/>
    <c:pageMargins b="0.75000000000001421" l="0.70000000000000162" r="0.70000000000000162" t="0.75000000000001421"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n-US"/>
  <c:chart>
    <c:autoTitleDeleted val="1"/>
    <c:plotArea>
      <c:layout/>
      <c:lineChart>
        <c:grouping val="standard"/>
        <c:ser>
          <c:idx val="1"/>
          <c:order val="0"/>
          <c:tx>
            <c:v>Estimated Historical Shipments</c:v>
          </c:tx>
          <c:spPr>
            <a:ln>
              <a:solidFill>
                <a:srgbClr val="FF0000"/>
              </a:solidFill>
            </a:ln>
          </c:spPr>
          <c:marker>
            <c:symbol val="square"/>
            <c:size val="7"/>
            <c:spPr>
              <a:solidFill>
                <a:srgbClr val="FFFF00"/>
              </a:solidFill>
              <a:ln>
                <a:solidFill>
                  <a:srgbClr val="FF0000"/>
                </a:solidFill>
              </a:ln>
            </c:spPr>
          </c:marker>
          <c:cat>
            <c:multiLvlStrRef>
              <c:f>Sheet5!#REF!</c:f>
            </c:multiLvlStrRef>
          </c:cat>
          <c:val>
            <c:numRef>
              <c:f>Sheet5!#REF!</c:f>
              <c:numCache>
                <c:formatCode>General</c:formatCode>
                <c:ptCount val="1"/>
                <c:pt idx="0">
                  <c:v>1</c:v>
                </c:pt>
              </c:numCache>
            </c:numRef>
          </c:val>
        </c:ser>
        <c:marker val="1"/>
        <c:axId val="144496896"/>
        <c:axId val="145957248"/>
      </c:lineChart>
      <c:catAx>
        <c:axId val="144496896"/>
        <c:scaling>
          <c:orientation val="minMax"/>
        </c:scaling>
        <c:axPos val="b"/>
        <c:numFmt formatCode="General" sourceLinked="1"/>
        <c:majorTickMark val="in"/>
        <c:tickLblPos val="nextTo"/>
        <c:spPr>
          <a:ln>
            <a:solidFill>
              <a:schemeClr val="tx1"/>
            </a:solidFill>
          </a:ln>
        </c:spPr>
        <c:txPr>
          <a:bodyPr rot="-2640000"/>
          <a:lstStyle/>
          <a:p>
            <a:pPr>
              <a:defRPr sz="1050"/>
            </a:pPr>
            <a:endParaRPr lang="en-US"/>
          </a:p>
        </c:txPr>
        <c:crossAx val="145957248"/>
        <c:crosses val="autoZero"/>
        <c:auto val="1"/>
        <c:lblAlgn val="ctr"/>
        <c:lblOffset val="100"/>
        <c:tickLblSkip val="2"/>
      </c:catAx>
      <c:valAx>
        <c:axId val="145957248"/>
        <c:scaling>
          <c:orientation val="minMax"/>
          <c:max val="3000"/>
          <c:min val="80"/>
        </c:scaling>
        <c:axPos val="l"/>
        <c:title>
          <c:tx>
            <c:rich>
              <a:bodyPr rot="-5400000" vert="horz"/>
              <a:lstStyle/>
              <a:p>
                <a:pPr>
                  <a:defRPr sz="1050"/>
                </a:pPr>
                <a:r>
                  <a:rPr lang="en-US" sz="1050"/>
                  <a:t>SHipments (Unit: 1,000)</a:t>
                </a:r>
              </a:p>
            </c:rich>
          </c:tx>
          <c:layout>
            <c:manualLayout>
              <c:xMode val="edge"/>
              <c:yMode val="edge"/>
              <c:x val="1.6797897485209257E-2"/>
              <c:y val="0.20538588651413431"/>
            </c:manualLayout>
          </c:layout>
        </c:title>
        <c:numFmt formatCode="General" sourceLinked="1"/>
        <c:majorTickMark val="in"/>
        <c:minorTickMark val="in"/>
        <c:tickLblPos val="nextTo"/>
        <c:spPr>
          <a:ln>
            <a:solidFill>
              <a:schemeClr val="tx1"/>
            </a:solidFill>
          </a:ln>
        </c:spPr>
        <c:txPr>
          <a:bodyPr/>
          <a:lstStyle/>
          <a:p>
            <a:pPr>
              <a:defRPr sz="1050"/>
            </a:pPr>
            <a:endParaRPr lang="en-US"/>
          </a:p>
        </c:txPr>
        <c:crossAx val="144496896"/>
        <c:crosses val="autoZero"/>
        <c:crossBetween val="between"/>
        <c:majorUnit val="500"/>
      </c:valAx>
    </c:plotArea>
    <c:legend>
      <c:legendPos val="b"/>
      <c:spPr>
        <a:ln>
          <a:solidFill>
            <a:sysClr val="windowText" lastClr="000000"/>
          </a:solidFill>
        </a:ln>
      </c:spPr>
      <c:txPr>
        <a:bodyPr/>
        <a:lstStyle/>
        <a:p>
          <a:pPr>
            <a:defRPr sz="1050"/>
          </a:pPr>
          <a:endParaRPr lang="en-US"/>
        </a:p>
      </c:txPr>
    </c:legend>
    <c:plotVisOnly val="1"/>
  </c:chart>
  <c:spPr>
    <a:ln>
      <a:solidFill>
        <a:sysClr val="windowText" lastClr="000000"/>
      </a:solidFill>
    </a:ln>
  </c:spPr>
  <c:printSettings>
    <c:headerFooter/>
    <c:pageMargins b="0.75000000000000555" l="0.70000000000000062" r="0.70000000000000062" t="0.7500000000000055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n-US"/>
  <c:chart>
    <c:plotArea>
      <c:layout>
        <c:manualLayout>
          <c:layoutTarget val="inner"/>
          <c:xMode val="edge"/>
          <c:yMode val="edge"/>
          <c:x val="0.12648274822509625"/>
          <c:y val="3.0776215343144491E-2"/>
          <c:w val="0.8482956530155018"/>
          <c:h val="0.75328520525370979"/>
        </c:manualLayout>
      </c:layout>
      <c:lineChart>
        <c:grouping val="standard"/>
        <c:ser>
          <c:idx val="0"/>
          <c:order val="0"/>
          <c:tx>
            <c:strRef>
              <c:f>Sheet5!$A$3</c:f>
              <c:strCache>
                <c:ptCount val="1"/>
                <c:pt idx="0">
                  <c:v>Reference Case</c:v>
                </c:pt>
              </c:strCache>
            </c:strRef>
          </c:tx>
          <c:marker>
            <c:symbol val="none"/>
          </c:marker>
          <c:cat>
            <c:numRef>
              <c:f>Sheet5!$B$2:$BA$2</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Sheet5!$B$3:$BA$3</c:f>
              <c:numCache>
                <c:formatCode>#,##0</c:formatCode>
                <c:ptCount val="52"/>
                <c:pt idx="0">
                  <c:v>1599.7993448778043</c:v>
                </c:pt>
                <c:pt idx="1">
                  <c:v>1971.8045993820519</c:v>
                </c:pt>
                <c:pt idx="2">
                  <c:v>2187.8687405522887</c:v>
                </c:pt>
                <c:pt idx="3">
                  <c:v>2884.3205925554298</c:v>
                </c:pt>
                <c:pt idx="4">
                  <c:v>2502.5899466299384</c:v>
                </c:pt>
                <c:pt idx="5">
                  <c:v>2909.2637870670837</c:v>
                </c:pt>
                <c:pt idx="6">
                  <c:v>3688.9432410964964</c:v>
                </c:pt>
                <c:pt idx="7">
                  <c:v>3467.0519183237752</c:v>
                </c:pt>
                <c:pt idx="8">
                  <c:v>3115.7239906002987</c:v>
                </c:pt>
                <c:pt idx="9">
                  <c:v>3004.2811365092925</c:v>
                </c:pt>
                <c:pt idx="10">
                  <c:v>3019.8675496688743</c:v>
                </c:pt>
                <c:pt idx="11">
                  <c:v>3128.9724417859425</c:v>
                </c:pt>
                <c:pt idx="12">
                  <c:v>3506.9429609057888</c:v>
                </c:pt>
                <c:pt idx="13">
                  <c:v>4301.8500320444346</c:v>
                </c:pt>
                <c:pt idx="14">
                  <c:v>4239.5043794061094</c:v>
                </c:pt>
                <c:pt idx="15">
                  <c:v>4118.7096774193542</c:v>
                </c:pt>
                <c:pt idx="16">
                  <c:v>3354.9754325998711</c:v>
                </c:pt>
                <c:pt idx="17">
                  <c:v>3593.64238410596</c:v>
                </c:pt>
                <c:pt idx="18">
                  <c:v>4560</c:v>
                </c:pt>
              </c:numCache>
            </c:numRef>
          </c:val>
        </c:ser>
        <c:ser>
          <c:idx val="1"/>
          <c:order val="1"/>
          <c:tx>
            <c:strRef>
              <c:f>Sheet5!$A$4</c:f>
              <c:strCache>
                <c:ptCount val="1"/>
                <c:pt idx="0">
                  <c:v>Reference Case</c:v>
                </c:pt>
              </c:strCache>
            </c:strRef>
          </c:tx>
          <c:spPr>
            <a:ln>
              <a:solidFill>
                <a:srgbClr val="1F497D">
                  <a:lumMod val="60000"/>
                  <a:lumOff val="40000"/>
                </a:srgbClr>
              </a:solidFill>
              <a:prstDash val="sysDash"/>
            </a:ln>
          </c:spPr>
          <c:marker>
            <c:symbol val="none"/>
          </c:marker>
          <c:cat>
            <c:numRef>
              <c:f>Sheet5!$B$2:$BA$2</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Sheet5!$B$4:$BA$4</c:f>
              <c:numCache>
                <c:formatCode>General</c:formatCode>
                <c:ptCount val="52"/>
                <c:pt idx="18" formatCode="#,##0">
                  <c:v>4560</c:v>
                </c:pt>
                <c:pt idx="19" formatCode="#,##0">
                  <c:v>4332.06332601751</c:v>
                </c:pt>
                <c:pt idx="20" formatCode="#,##0">
                  <c:v>4981.5699381033701</c:v>
                </c:pt>
                <c:pt idx="21" formatCode="#,##0">
                  <c:v>4922.7156233150781</c:v>
                </c:pt>
                <c:pt idx="22" formatCode="#,##0">
                  <c:v>5088.6605931936447</c:v>
                </c:pt>
                <c:pt idx="23" formatCode="#,##0">
                  <c:v>5234.4346274544914</c:v>
                </c:pt>
                <c:pt idx="24" formatCode="#,##0">
                  <c:v>5349.9237995022058</c:v>
                </c:pt>
                <c:pt idx="25" formatCode="#,##0">
                  <c:v>5494.8777695547642</c:v>
                </c:pt>
                <c:pt idx="26" formatCode="#,##0">
                  <c:v>5660.14645985672</c:v>
                </c:pt>
                <c:pt idx="27" formatCode="#,##0">
                  <c:v>5862.7731058909876</c:v>
                </c:pt>
                <c:pt idx="28" formatCode="#,##0">
                  <c:v>6111.4609827297481</c:v>
                </c:pt>
                <c:pt idx="29" formatCode="#,##0">
                  <c:v>6396.7111745171287</c:v>
                </c:pt>
                <c:pt idx="30" formatCode="#,##0">
                  <c:v>6676.1625553333361</c:v>
                </c:pt>
                <c:pt idx="31" formatCode="#,##0">
                  <c:v>6964.4320811297084</c:v>
                </c:pt>
                <c:pt idx="32" formatCode="#,##0">
                  <c:v>7277.5145082014333</c:v>
                </c:pt>
                <c:pt idx="33" formatCode="#,##0">
                  <c:v>7568.4574475753789</c:v>
                </c:pt>
                <c:pt idx="34" formatCode="#,##0">
                  <c:v>7825.4888972540339</c:v>
                </c:pt>
                <c:pt idx="35" formatCode="#,##0">
                  <c:v>8053.3341464208252</c:v>
                </c:pt>
                <c:pt idx="36" formatCode="#,##0">
                  <c:v>8288.5660836489315</c:v>
                </c:pt>
                <c:pt idx="37" formatCode="#,##0">
                  <c:v>8538.7189485388335</c:v>
                </c:pt>
                <c:pt idx="38" formatCode="#,##0">
                  <c:v>8745.0780034242543</c:v>
                </c:pt>
                <c:pt idx="39" formatCode="#,##0">
                  <c:v>9004.7019564154671</c:v>
                </c:pt>
                <c:pt idx="40" formatCode="#,##0">
                  <c:v>9293.9839650439772</c:v>
                </c:pt>
                <c:pt idx="41" formatCode="#,##0">
                  <c:v>9629.9712980163549</c:v>
                </c:pt>
                <c:pt idx="42" formatCode="#,##0">
                  <c:v>9989.8545318262768</c:v>
                </c:pt>
                <c:pt idx="43" formatCode="#,##0">
                  <c:v>10257.833958586083</c:v>
                </c:pt>
                <c:pt idx="44" formatCode="#,##0">
                  <c:v>10580.958073659311</c:v>
                </c:pt>
                <c:pt idx="45" formatCode="#,##0">
                  <c:v>10913.934487265733</c:v>
                </c:pt>
                <c:pt idx="46" formatCode="#,##0">
                  <c:v>11254.760645707864</c:v>
                </c:pt>
                <c:pt idx="47" formatCode="#,##0">
                  <c:v>11603.300937329683</c:v>
                </c:pt>
                <c:pt idx="48" formatCode="#,##0">
                  <c:v>11958.194732283233</c:v>
                </c:pt>
                <c:pt idx="49" formatCode="#,##0">
                  <c:v>12318.02069668733</c:v>
                </c:pt>
                <c:pt idx="50" formatCode="#,##0">
                  <c:v>12681.589500280539</c:v>
                </c:pt>
                <c:pt idx="51" formatCode="#,##0">
                  <c:v>13047.017866813118</c:v>
                </c:pt>
              </c:numCache>
            </c:numRef>
          </c:val>
        </c:ser>
        <c:ser>
          <c:idx val="2"/>
          <c:order val="2"/>
          <c:tx>
            <c:strRef>
              <c:f>Sheet5!$A$5</c:f>
              <c:strCache>
                <c:ptCount val="1"/>
                <c:pt idx="0">
                  <c:v>High Economic Growth Case</c:v>
                </c:pt>
              </c:strCache>
            </c:strRef>
          </c:tx>
          <c:marker>
            <c:symbol val="none"/>
          </c:marker>
          <c:cat>
            <c:numRef>
              <c:f>Sheet5!$B$2:$BA$2</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Sheet5!$B$5:$BA$5</c:f>
              <c:numCache>
                <c:formatCode>#,##0</c:formatCode>
                <c:ptCount val="52"/>
                <c:pt idx="0">
                  <c:v>1599.7993448778043</c:v>
                </c:pt>
                <c:pt idx="1">
                  <c:v>1971.8045993820519</c:v>
                </c:pt>
                <c:pt idx="2">
                  <c:v>2187.8687405522887</c:v>
                </c:pt>
                <c:pt idx="3">
                  <c:v>2884.3205925554298</c:v>
                </c:pt>
                <c:pt idx="4">
                  <c:v>2502.5899466299384</c:v>
                </c:pt>
                <c:pt idx="5">
                  <c:v>2909.2637870670837</c:v>
                </c:pt>
                <c:pt idx="6">
                  <c:v>3688.9432410964964</c:v>
                </c:pt>
                <c:pt idx="7">
                  <c:v>3467.0519183237752</c:v>
                </c:pt>
                <c:pt idx="8">
                  <c:v>3115.7239906002987</c:v>
                </c:pt>
                <c:pt idx="9">
                  <c:v>3004.2811365092925</c:v>
                </c:pt>
                <c:pt idx="10">
                  <c:v>3019.8675496688743</c:v>
                </c:pt>
                <c:pt idx="11">
                  <c:v>3128.9724417859425</c:v>
                </c:pt>
                <c:pt idx="12">
                  <c:v>3506.9429609057888</c:v>
                </c:pt>
                <c:pt idx="13">
                  <c:v>4301.8500320444346</c:v>
                </c:pt>
                <c:pt idx="14">
                  <c:v>4239.5043794061094</c:v>
                </c:pt>
                <c:pt idx="15">
                  <c:v>4118.7096774193542</c:v>
                </c:pt>
                <c:pt idx="16">
                  <c:v>3354.9754325998711</c:v>
                </c:pt>
                <c:pt idx="17">
                  <c:v>3593.64238410596</c:v>
                </c:pt>
                <c:pt idx="18">
                  <c:v>4560</c:v>
                </c:pt>
              </c:numCache>
            </c:numRef>
          </c:val>
        </c:ser>
        <c:ser>
          <c:idx val="3"/>
          <c:order val="3"/>
          <c:tx>
            <c:strRef>
              <c:f>Sheet5!$A$6</c:f>
              <c:strCache>
                <c:ptCount val="1"/>
                <c:pt idx="0">
                  <c:v>High Economic Growth Case</c:v>
                </c:pt>
              </c:strCache>
            </c:strRef>
          </c:tx>
          <c:spPr>
            <a:ln>
              <a:solidFill>
                <a:srgbClr val="FF0000"/>
              </a:solidFill>
              <a:prstDash val="sysDash"/>
            </a:ln>
          </c:spPr>
          <c:marker>
            <c:symbol val="none"/>
          </c:marker>
          <c:cat>
            <c:numRef>
              <c:f>Sheet5!$B$2:$BA$2</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Sheet5!$B$6:$BA$6</c:f>
              <c:numCache>
                <c:formatCode>General</c:formatCode>
                <c:ptCount val="52"/>
                <c:pt idx="18" formatCode="#,##0">
                  <c:v>4560</c:v>
                </c:pt>
                <c:pt idx="19" formatCode="#,##0">
                  <c:v>4719.5575798847494</c:v>
                </c:pt>
                <c:pt idx="20" formatCode="#,##0">
                  <c:v>5475.7477366256444</c:v>
                </c:pt>
                <c:pt idx="21" formatCode="#,##0">
                  <c:v>5437.1521397246315</c:v>
                </c:pt>
                <c:pt idx="22" formatCode="#,##0">
                  <c:v>5646.5792826065735</c:v>
                </c:pt>
                <c:pt idx="23" formatCode="#,##0">
                  <c:v>5868.4820660565592</c:v>
                </c:pt>
                <c:pt idx="24" formatCode="#,##0">
                  <c:v>6075.7712106502986</c:v>
                </c:pt>
                <c:pt idx="25" formatCode="#,##0">
                  <c:v>6223.0634806688431</c:v>
                </c:pt>
                <c:pt idx="26" formatCode="#,##0">
                  <c:v>6316.5949652677555</c:v>
                </c:pt>
                <c:pt idx="27" formatCode="#,##0">
                  <c:v>6561.5437890477488</c:v>
                </c:pt>
                <c:pt idx="28" formatCode="#,##0">
                  <c:v>6844.8627141478428</c:v>
                </c:pt>
                <c:pt idx="29" formatCode="#,##0">
                  <c:v>7098.1119890735918</c:v>
                </c:pt>
                <c:pt idx="30" formatCode="#,##0">
                  <c:v>7499.2498959440272</c:v>
                </c:pt>
                <c:pt idx="31" formatCode="#,##0">
                  <c:v>7872.0137692261833</c:v>
                </c:pt>
                <c:pt idx="32" formatCode="#,##0">
                  <c:v>8303.2035004718582</c:v>
                </c:pt>
                <c:pt idx="33" formatCode="#,##0">
                  <c:v>8747.4638750016584</c:v>
                </c:pt>
                <c:pt idx="34" formatCode="#,##0">
                  <c:v>9174.0923978625997</c:v>
                </c:pt>
                <c:pt idx="35" formatCode="#,##0">
                  <c:v>9586.9279882549436</c:v>
                </c:pt>
                <c:pt idx="36" formatCode="#,##0">
                  <c:v>9980.7924945835312</c:v>
                </c:pt>
                <c:pt idx="37" formatCode="#,##0">
                  <c:v>10332.767530200765</c:v>
                </c:pt>
                <c:pt idx="38" formatCode="#,##0">
                  <c:v>10606.638232965595</c:v>
                </c:pt>
                <c:pt idx="39" formatCode="#,##0">
                  <c:v>10925.938546485035</c:v>
                </c:pt>
                <c:pt idx="40" formatCode="#,##0">
                  <c:v>11251.415598716345</c:v>
                </c:pt>
                <c:pt idx="41" formatCode="#,##0">
                  <c:v>11648.126350398576</c:v>
                </c:pt>
                <c:pt idx="42" formatCode="#,##0">
                  <c:v>12066.743601230995</c:v>
                </c:pt>
                <c:pt idx="43" formatCode="#,##0">
                  <c:v>12539.397146943025</c:v>
                </c:pt>
                <c:pt idx="44" formatCode="#,##0">
                  <c:v>12988.473869222158</c:v>
                </c:pt>
                <c:pt idx="45" formatCode="#,##0">
                  <c:v>13451.98040123694</c:v>
                </c:pt>
                <c:pt idx="46" formatCode="#,##0">
                  <c:v>13927.532795915</c:v>
                </c:pt>
                <c:pt idx="47" formatCode="#,##0">
                  <c:v>14415.006497806628</c:v>
                </c:pt>
                <c:pt idx="48" formatCode="#,##0">
                  <c:v>14912.756447754207</c:v>
                </c:pt>
                <c:pt idx="49" formatCode="#,##0">
                  <c:v>15419.034673953704</c:v>
                </c:pt>
                <c:pt idx="50" formatCode="#,##0">
                  <c:v>15932.355066839938</c:v>
                </c:pt>
                <c:pt idx="51" formatCode="#,##0">
                  <c:v>16450.340850567369</c:v>
                </c:pt>
              </c:numCache>
            </c:numRef>
          </c:val>
        </c:ser>
        <c:ser>
          <c:idx val="4"/>
          <c:order val="4"/>
          <c:tx>
            <c:strRef>
              <c:f>Sheet5!$A$7</c:f>
              <c:strCache>
                <c:ptCount val="1"/>
                <c:pt idx="0">
                  <c:v>Low Economic Growth Case</c:v>
                </c:pt>
              </c:strCache>
            </c:strRef>
          </c:tx>
          <c:spPr>
            <a:ln>
              <a:solidFill>
                <a:schemeClr val="tx2">
                  <a:lumMod val="60000"/>
                  <a:lumOff val="40000"/>
                </a:schemeClr>
              </a:solidFill>
            </a:ln>
          </c:spPr>
          <c:marker>
            <c:symbol val="none"/>
          </c:marker>
          <c:cat>
            <c:numRef>
              <c:f>Sheet5!$B$2:$BA$2</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Sheet5!$B$7:$BA$7</c:f>
              <c:numCache>
                <c:formatCode>#,##0</c:formatCode>
                <c:ptCount val="52"/>
                <c:pt idx="0">
                  <c:v>1599.7993448778043</c:v>
                </c:pt>
                <c:pt idx="1">
                  <c:v>1971.8045993820519</c:v>
                </c:pt>
                <c:pt idx="2">
                  <c:v>2187.8687405522887</c:v>
                </c:pt>
                <c:pt idx="3">
                  <c:v>2884.3205925554298</c:v>
                </c:pt>
                <c:pt idx="4">
                  <c:v>2502.5899466299384</c:v>
                </c:pt>
                <c:pt idx="5">
                  <c:v>2909.2637870670837</c:v>
                </c:pt>
                <c:pt idx="6">
                  <c:v>3688.9432410964964</c:v>
                </c:pt>
                <c:pt idx="7">
                  <c:v>3467.0519183237752</c:v>
                </c:pt>
                <c:pt idx="8">
                  <c:v>3115.7239906002987</c:v>
                </c:pt>
                <c:pt idx="9">
                  <c:v>3004.2811365092925</c:v>
                </c:pt>
                <c:pt idx="10">
                  <c:v>3019.8675496688743</c:v>
                </c:pt>
                <c:pt idx="11">
                  <c:v>3128.9724417859425</c:v>
                </c:pt>
                <c:pt idx="12">
                  <c:v>3506.9429609057888</c:v>
                </c:pt>
                <c:pt idx="13">
                  <c:v>4301.8500320444346</c:v>
                </c:pt>
                <c:pt idx="14">
                  <c:v>4239.5043794061094</c:v>
                </c:pt>
                <c:pt idx="15">
                  <c:v>4118.7096774193542</c:v>
                </c:pt>
                <c:pt idx="16">
                  <c:v>3354.9754325998711</c:v>
                </c:pt>
                <c:pt idx="17">
                  <c:v>3593.64238410596</c:v>
                </c:pt>
                <c:pt idx="18">
                  <c:v>4560</c:v>
                </c:pt>
              </c:numCache>
            </c:numRef>
          </c:val>
        </c:ser>
        <c:ser>
          <c:idx val="5"/>
          <c:order val="5"/>
          <c:tx>
            <c:strRef>
              <c:f>Sheet5!$A$8</c:f>
              <c:strCache>
                <c:ptCount val="1"/>
                <c:pt idx="0">
                  <c:v>Low Economic Growth Case</c:v>
                </c:pt>
              </c:strCache>
            </c:strRef>
          </c:tx>
          <c:spPr>
            <a:ln>
              <a:solidFill>
                <a:srgbClr val="00B050"/>
              </a:solidFill>
              <a:prstDash val="sysDash"/>
            </a:ln>
          </c:spPr>
          <c:marker>
            <c:symbol val="none"/>
          </c:marker>
          <c:cat>
            <c:numRef>
              <c:f>Sheet5!$B$2:$BA$2</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Sheet5!$B$8:$BA$8</c:f>
              <c:numCache>
                <c:formatCode>General</c:formatCode>
                <c:ptCount val="52"/>
                <c:pt idx="18" formatCode="#,##0">
                  <c:v>4560</c:v>
                </c:pt>
                <c:pt idx="19" formatCode="#,##0">
                  <c:v>4228.6893101000751</c:v>
                </c:pt>
                <c:pt idx="20" formatCode="#,##0">
                  <c:v>4537.1992365087281</c:v>
                </c:pt>
                <c:pt idx="21" formatCode="#,##0">
                  <c:v>4429.0962258609616</c:v>
                </c:pt>
                <c:pt idx="22" formatCode="#,##0">
                  <c:v>4564.4263499582003</c:v>
                </c:pt>
                <c:pt idx="23" formatCode="#,##0">
                  <c:v>4667.234812129399</c:v>
                </c:pt>
                <c:pt idx="24" formatCode="#,##0">
                  <c:v>4706.1900258811602</c:v>
                </c:pt>
                <c:pt idx="25" formatCode="#,##0">
                  <c:v>4759.0841591218514</c:v>
                </c:pt>
                <c:pt idx="26" formatCode="#,##0">
                  <c:v>4917.6707067460839</c:v>
                </c:pt>
                <c:pt idx="27" formatCode="#,##0">
                  <c:v>5184.7647781113083</c:v>
                </c:pt>
                <c:pt idx="28" formatCode="#,##0">
                  <c:v>5378.7929054825454</c:v>
                </c:pt>
                <c:pt idx="29" formatCode="#,##0">
                  <c:v>5626.6548463777044</c:v>
                </c:pt>
                <c:pt idx="30" formatCode="#,##0">
                  <c:v>5943.1110009829099</c:v>
                </c:pt>
                <c:pt idx="31" formatCode="#,##0">
                  <c:v>6101.1924418135404</c:v>
                </c:pt>
                <c:pt idx="32" formatCode="#,##0">
                  <c:v>6319.9892675075089</c:v>
                </c:pt>
                <c:pt idx="33" formatCode="#,##0">
                  <c:v>6494.0272344325585</c:v>
                </c:pt>
                <c:pt idx="34" formatCode="#,##0">
                  <c:v>6602.7784354478608</c:v>
                </c:pt>
                <c:pt idx="35" formatCode="#,##0">
                  <c:v>6663.7565602150389</c:v>
                </c:pt>
                <c:pt idx="36" formatCode="#,##0">
                  <c:v>6708.993177856054</c:v>
                </c:pt>
                <c:pt idx="37" formatCode="#,##0">
                  <c:v>6810.1814859111328</c:v>
                </c:pt>
                <c:pt idx="38" formatCode="#,##0">
                  <c:v>6927.1804417719204</c:v>
                </c:pt>
                <c:pt idx="39" formatCode="#,##0">
                  <c:v>7084.6816412490107</c:v>
                </c:pt>
                <c:pt idx="40" formatCode="#,##0">
                  <c:v>7299.5264196202224</c:v>
                </c:pt>
                <c:pt idx="41" formatCode="#,##0">
                  <c:v>7599.9344501942578</c:v>
                </c:pt>
                <c:pt idx="42" formatCode="#,##0">
                  <c:v>7894.8218857465181</c:v>
                </c:pt>
                <c:pt idx="43" formatCode="#,##0">
                  <c:v>7960.7991187294647</c:v>
                </c:pt>
                <c:pt idx="44" formatCode="#,##0">
                  <c:v>8136.3470655797364</c:v>
                </c:pt>
                <c:pt idx="45" formatCode="#,##0">
                  <c:v>8315.2977876987825</c:v>
                </c:pt>
                <c:pt idx="46" formatCode="#,##0">
                  <c:v>8496.0067383583264</c:v>
                </c:pt>
                <c:pt idx="47" formatCode="#,##0">
                  <c:v>8678.3027214383874</c:v>
                </c:pt>
                <c:pt idx="48" formatCode="#,##0">
                  <c:v>8861.1007165517549</c:v>
                </c:pt>
                <c:pt idx="49" formatCode="#,##0">
                  <c:v>9043.310140655125</c:v>
                </c:pt>
                <c:pt idx="50" formatCode="#,##0">
                  <c:v>9224.0519112525162</c:v>
                </c:pt>
                <c:pt idx="51" formatCode="#,##0">
                  <c:v>9401.9733941044487</c:v>
                </c:pt>
              </c:numCache>
            </c:numRef>
          </c:val>
        </c:ser>
        <c:marker val="1"/>
        <c:axId val="146000512"/>
        <c:axId val="141300096"/>
      </c:lineChart>
      <c:catAx>
        <c:axId val="146000512"/>
        <c:scaling>
          <c:orientation val="minMax"/>
        </c:scaling>
        <c:axPos val="b"/>
        <c:numFmt formatCode="General" sourceLinked="1"/>
        <c:majorTickMark val="in"/>
        <c:tickLblPos val="nextTo"/>
        <c:spPr>
          <a:ln>
            <a:solidFill>
              <a:schemeClr val="tx1"/>
            </a:solidFill>
          </a:ln>
        </c:spPr>
        <c:crossAx val="141300096"/>
        <c:crosses val="autoZero"/>
        <c:auto val="1"/>
        <c:lblAlgn val="ctr"/>
        <c:lblOffset val="100"/>
      </c:catAx>
      <c:valAx>
        <c:axId val="141300096"/>
        <c:scaling>
          <c:orientation val="minMax"/>
        </c:scaling>
        <c:axPos val="l"/>
        <c:title>
          <c:tx>
            <c:rich>
              <a:bodyPr rot="-5400000" vert="horz"/>
              <a:lstStyle/>
              <a:p>
                <a:pPr>
                  <a:defRPr/>
                </a:pPr>
                <a:r>
                  <a:rPr lang="en-US"/>
                  <a:t>Shipments (1,000)</a:t>
                </a:r>
              </a:p>
            </c:rich>
          </c:tx>
          <c:layout>
            <c:manualLayout>
              <c:xMode val="edge"/>
              <c:yMode val="edge"/>
              <c:x val="8.2657843956053852E-3"/>
              <c:y val="0.33033266296921826"/>
            </c:manualLayout>
          </c:layout>
        </c:title>
        <c:numFmt formatCode="#,##0" sourceLinked="1"/>
        <c:majorTickMark val="in"/>
        <c:tickLblPos val="nextTo"/>
        <c:spPr>
          <a:ln>
            <a:solidFill>
              <a:sysClr val="windowText" lastClr="000000"/>
            </a:solidFill>
          </a:ln>
        </c:spPr>
        <c:crossAx val="146000512"/>
        <c:crosses val="autoZero"/>
        <c:crossBetween val="between"/>
      </c:valAx>
    </c:plotArea>
    <c:legend>
      <c:legendPos val="b"/>
      <c:legendEntry>
        <c:idx val="0"/>
        <c:delete val="1"/>
      </c:legendEntry>
      <c:legendEntry>
        <c:idx val="2"/>
        <c:delete val="1"/>
      </c:legendEntry>
      <c:legendEntry>
        <c:idx val="4"/>
        <c:delete val="1"/>
      </c:legendEntry>
      <c:layout>
        <c:manualLayout>
          <c:xMode val="edge"/>
          <c:yMode val="edge"/>
          <c:x val="0.10465451952449706"/>
          <c:y val="0.91603559950016644"/>
          <c:w val="0.83775482020570902"/>
          <c:h val="5.1408436201094906E-2"/>
        </c:manualLayout>
      </c:layout>
      <c:spPr>
        <a:ln>
          <a:solidFill>
            <a:sysClr val="windowText" lastClr="000000"/>
          </a:solidFill>
        </a:ln>
      </c:spPr>
    </c:legend>
    <c:plotVisOnly val="1"/>
  </c:chart>
  <c:spPr>
    <a:ln>
      <a:solidFill>
        <a:sysClr val="windowText" lastClr="000000"/>
      </a:solidFill>
    </a:ln>
  </c:spPr>
  <c:printSettings>
    <c:headerFooter/>
    <c:pageMargins b="0.75000000000000044" l="0.7000000000000004" r="0.7000000000000004" t="0.75000000000000044" header="0.30000000000000021" footer="0.30000000000000021"/>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n-US"/>
  <c:chart>
    <c:plotArea>
      <c:layout>
        <c:manualLayout>
          <c:layoutTarget val="inner"/>
          <c:xMode val="edge"/>
          <c:yMode val="edge"/>
          <c:x val="0.10675081426276881"/>
          <c:y val="3.9011127957902431E-2"/>
          <c:w val="0.86373587503729177"/>
          <c:h val="0.79740773840575419"/>
        </c:manualLayout>
      </c:layout>
      <c:areaChart>
        <c:grouping val="stacked"/>
        <c:ser>
          <c:idx val="5"/>
          <c:order val="0"/>
          <c:tx>
            <c:strRef>
              <c:f>Sheet5!$B$44</c:f>
              <c:strCache>
                <c:ptCount val="1"/>
                <c:pt idx="0">
                  <c:v>200-500hp</c:v>
                </c:pt>
              </c:strCache>
            </c:strRef>
          </c:tx>
          <c:cat>
            <c:numRef>
              <c:f>Sheet5!$C$38:$BB$38</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Sheet5!$C$44:$BB$44</c:f>
              <c:numCache>
                <c:formatCode>General</c:formatCode>
                <c:ptCount val="52"/>
                <c:pt idx="0">
                  <c:v>7.9989967243890217</c:v>
                </c:pt>
                <c:pt idx="1">
                  <c:v>9.8590229969102605</c:v>
                </c:pt>
                <c:pt idx="2">
                  <c:v>10.939343702761445</c:v>
                </c:pt>
                <c:pt idx="3">
                  <c:v>14.421602962777149</c:v>
                </c:pt>
                <c:pt idx="4">
                  <c:v>12.512949733149693</c:v>
                </c:pt>
                <c:pt idx="5">
                  <c:v>14.546318935335419</c:v>
                </c:pt>
                <c:pt idx="6">
                  <c:v>18.444716205482482</c:v>
                </c:pt>
                <c:pt idx="7">
                  <c:v>17.335259591618875</c:v>
                </c:pt>
                <c:pt idx="8">
                  <c:v>15.578619953001494</c:v>
                </c:pt>
                <c:pt idx="9">
                  <c:v>15.021405682546463</c:v>
                </c:pt>
                <c:pt idx="10">
                  <c:v>15.099337748344372</c:v>
                </c:pt>
                <c:pt idx="11">
                  <c:v>15.644862208929712</c:v>
                </c:pt>
                <c:pt idx="12">
                  <c:v>17.534714804528946</c:v>
                </c:pt>
                <c:pt idx="13">
                  <c:v>21.509250160222173</c:v>
                </c:pt>
                <c:pt idx="14">
                  <c:v>21.197521897030548</c:v>
                </c:pt>
                <c:pt idx="15">
                  <c:v>20.593548387096771</c:v>
                </c:pt>
                <c:pt idx="16">
                  <c:v>16.774877162999356</c:v>
                </c:pt>
                <c:pt idx="17">
                  <c:v>17.9682119205298</c:v>
                </c:pt>
                <c:pt idx="18">
                  <c:v>22.8</c:v>
                </c:pt>
                <c:pt idx="19">
                  <c:v>21.66031663008755</c:v>
                </c:pt>
                <c:pt idx="20">
                  <c:v>24.907849690516851</c:v>
                </c:pt>
                <c:pt idx="21">
                  <c:v>24.61357811657539</c:v>
                </c:pt>
                <c:pt idx="22">
                  <c:v>25.443302965968225</c:v>
                </c:pt>
                <c:pt idx="23">
                  <c:v>26.172173137272459</c:v>
                </c:pt>
                <c:pt idx="24">
                  <c:v>26.749618997511028</c:v>
                </c:pt>
                <c:pt idx="25">
                  <c:v>27.47438884777382</c:v>
                </c:pt>
                <c:pt idx="26">
                  <c:v>28.300732299283599</c:v>
                </c:pt>
                <c:pt idx="27">
                  <c:v>29.31386552945494</c:v>
                </c:pt>
                <c:pt idx="28">
                  <c:v>30.557304913648743</c:v>
                </c:pt>
                <c:pt idx="29">
                  <c:v>31.983555872585644</c:v>
                </c:pt>
                <c:pt idx="30">
                  <c:v>33.38081277666668</c:v>
                </c:pt>
                <c:pt idx="31">
                  <c:v>34.822160405648546</c:v>
                </c:pt>
                <c:pt idx="32">
                  <c:v>36.387572541007167</c:v>
                </c:pt>
                <c:pt idx="33">
                  <c:v>37.842287237876896</c:v>
                </c:pt>
                <c:pt idx="34">
                  <c:v>39.127444486270171</c:v>
                </c:pt>
                <c:pt idx="35">
                  <c:v>40.266670732104124</c:v>
                </c:pt>
                <c:pt idx="36">
                  <c:v>41.442830418244661</c:v>
                </c:pt>
                <c:pt idx="37">
                  <c:v>42.693594742694167</c:v>
                </c:pt>
                <c:pt idx="38">
                  <c:v>43.725390017121271</c:v>
                </c:pt>
                <c:pt idx="39">
                  <c:v>45.023509782077333</c:v>
                </c:pt>
                <c:pt idx="40">
                  <c:v>46.46991982521989</c:v>
                </c:pt>
                <c:pt idx="41">
                  <c:v>48.149856490081774</c:v>
                </c:pt>
                <c:pt idx="42">
                  <c:v>49.949272659131388</c:v>
                </c:pt>
                <c:pt idx="43">
                  <c:v>51.289169792930416</c:v>
                </c:pt>
                <c:pt idx="44">
                  <c:v>52.904790368296553</c:v>
                </c:pt>
                <c:pt idx="45">
                  <c:v>54.569672436328666</c:v>
                </c:pt>
                <c:pt idx="46">
                  <c:v>56.273803228539322</c:v>
                </c:pt>
                <c:pt idx="47">
                  <c:v>58.016504686648418</c:v>
                </c:pt>
                <c:pt idx="48">
                  <c:v>59.790973661416167</c:v>
                </c:pt>
                <c:pt idx="49">
                  <c:v>61.59010348343665</c:v>
                </c:pt>
                <c:pt idx="50">
                  <c:v>63.407947501402695</c:v>
                </c:pt>
                <c:pt idx="51">
                  <c:v>65.235089334065592</c:v>
                </c:pt>
              </c:numCache>
            </c:numRef>
          </c:val>
        </c:ser>
        <c:ser>
          <c:idx val="4"/>
          <c:order val="1"/>
          <c:tx>
            <c:strRef>
              <c:f>Sheet5!$B$43</c:f>
              <c:strCache>
                <c:ptCount val="1"/>
                <c:pt idx="0">
                  <c:v>100-200hp</c:v>
                </c:pt>
              </c:strCache>
            </c:strRef>
          </c:tx>
          <c:cat>
            <c:numRef>
              <c:f>Sheet5!$C$38:$BB$38</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Sheet5!$C$43:$BB$43</c:f>
              <c:numCache>
                <c:formatCode>General</c:formatCode>
                <c:ptCount val="52"/>
                <c:pt idx="0">
                  <c:v>15.997993448778043</c:v>
                </c:pt>
                <c:pt idx="1">
                  <c:v>19.718045993820521</c:v>
                </c:pt>
                <c:pt idx="2">
                  <c:v>21.878687405522889</c:v>
                </c:pt>
                <c:pt idx="3">
                  <c:v>28.843205925554297</c:v>
                </c:pt>
                <c:pt idx="4">
                  <c:v>25.025899466299386</c:v>
                </c:pt>
                <c:pt idx="5">
                  <c:v>29.092637870670838</c:v>
                </c:pt>
                <c:pt idx="6">
                  <c:v>36.889432410964965</c:v>
                </c:pt>
                <c:pt idx="7">
                  <c:v>34.670519183237751</c:v>
                </c:pt>
                <c:pt idx="8">
                  <c:v>31.157239906002989</c:v>
                </c:pt>
                <c:pt idx="9">
                  <c:v>30.042811365092927</c:v>
                </c:pt>
                <c:pt idx="10">
                  <c:v>30.198675496688743</c:v>
                </c:pt>
                <c:pt idx="11">
                  <c:v>31.289724417859425</c:v>
                </c:pt>
                <c:pt idx="12">
                  <c:v>35.069429609057892</c:v>
                </c:pt>
                <c:pt idx="13">
                  <c:v>43.018500320444346</c:v>
                </c:pt>
                <c:pt idx="14">
                  <c:v>42.395043794061095</c:v>
                </c:pt>
                <c:pt idx="15">
                  <c:v>41.187096774193542</c:v>
                </c:pt>
                <c:pt idx="16">
                  <c:v>33.549754325998713</c:v>
                </c:pt>
                <c:pt idx="17">
                  <c:v>35.9364238410596</c:v>
                </c:pt>
                <c:pt idx="18">
                  <c:v>45.6</c:v>
                </c:pt>
                <c:pt idx="19">
                  <c:v>43.3206332601751</c:v>
                </c:pt>
                <c:pt idx="20">
                  <c:v>49.815699381033703</c:v>
                </c:pt>
                <c:pt idx="21">
                  <c:v>49.227156233150779</c:v>
                </c:pt>
                <c:pt idx="22">
                  <c:v>50.886605931936451</c:v>
                </c:pt>
                <c:pt idx="23">
                  <c:v>52.344346274544918</c:v>
                </c:pt>
                <c:pt idx="24">
                  <c:v>53.499237995022057</c:v>
                </c:pt>
                <c:pt idx="25">
                  <c:v>54.948777695547641</c:v>
                </c:pt>
                <c:pt idx="26">
                  <c:v>56.601464598567198</c:v>
                </c:pt>
                <c:pt idx="27">
                  <c:v>58.62773105890988</c:v>
                </c:pt>
                <c:pt idx="28">
                  <c:v>61.114609827297485</c:v>
                </c:pt>
                <c:pt idx="29">
                  <c:v>63.967111745171287</c:v>
                </c:pt>
                <c:pt idx="30">
                  <c:v>66.76162555333336</c:v>
                </c:pt>
                <c:pt idx="31">
                  <c:v>69.644320811297092</c:v>
                </c:pt>
                <c:pt idx="32">
                  <c:v>72.775145082014333</c:v>
                </c:pt>
                <c:pt idx="33">
                  <c:v>75.684574475753791</c:v>
                </c:pt>
                <c:pt idx="34">
                  <c:v>78.254888972540343</c:v>
                </c:pt>
                <c:pt idx="35">
                  <c:v>80.533341464208249</c:v>
                </c:pt>
                <c:pt idx="36">
                  <c:v>82.885660836489322</c:v>
                </c:pt>
                <c:pt idx="37">
                  <c:v>85.387189485388333</c:v>
                </c:pt>
                <c:pt idx="38">
                  <c:v>87.450780034242541</c:v>
                </c:pt>
                <c:pt idx="39">
                  <c:v>90.047019564154667</c:v>
                </c:pt>
                <c:pt idx="40">
                  <c:v>92.939839650439779</c:v>
                </c:pt>
                <c:pt idx="41">
                  <c:v>96.299712980163548</c:v>
                </c:pt>
                <c:pt idx="42">
                  <c:v>99.898545318262777</c:v>
                </c:pt>
                <c:pt idx="43">
                  <c:v>102.57833958586083</c:v>
                </c:pt>
                <c:pt idx="44">
                  <c:v>105.80958073659311</c:v>
                </c:pt>
                <c:pt idx="45">
                  <c:v>109.13934487265733</c:v>
                </c:pt>
                <c:pt idx="46">
                  <c:v>112.54760645707864</c:v>
                </c:pt>
                <c:pt idx="47">
                  <c:v>116.03300937329684</c:v>
                </c:pt>
                <c:pt idx="48">
                  <c:v>119.58194732283233</c:v>
                </c:pt>
                <c:pt idx="49">
                  <c:v>123.1802069668733</c:v>
                </c:pt>
                <c:pt idx="50">
                  <c:v>126.81589500280539</c:v>
                </c:pt>
                <c:pt idx="51">
                  <c:v>130.47017866813118</c:v>
                </c:pt>
              </c:numCache>
            </c:numRef>
          </c:val>
        </c:ser>
        <c:ser>
          <c:idx val="3"/>
          <c:order val="2"/>
          <c:tx>
            <c:strRef>
              <c:f>Sheet5!$B$42</c:f>
              <c:strCache>
                <c:ptCount val="1"/>
                <c:pt idx="0">
                  <c:v>50-100hp</c:v>
                </c:pt>
              </c:strCache>
            </c:strRef>
          </c:tx>
          <c:cat>
            <c:numRef>
              <c:f>Sheet5!$C$38:$BB$38</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Sheet5!$C$42:$BB$42</c:f>
              <c:numCache>
                <c:formatCode>General</c:formatCode>
                <c:ptCount val="52"/>
                <c:pt idx="0">
                  <c:v>39.99498362194511</c:v>
                </c:pt>
                <c:pt idx="1">
                  <c:v>49.295114984551304</c:v>
                </c:pt>
                <c:pt idx="2">
                  <c:v>54.69671851380722</c:v>
                </c:pt>
                <c:pt idx="3">
                  <c:v>72.108014813885745</c:v>
                </c:pt>
                <c:pt idx="4">
                  <c:v>62.564748665748461</c:v>
                </c:pt>
                <c:pt idx="5">
                  <c:v>72.731594676677091</c:v>
                </c:pt>
                <c:pt idx="6">
                  <c:v>92.223581027412422</c:v>
                </c:pt>
                <c:pt idx="7">
                  <c:v>86.676297958094381</c:v>
                </c:pt>
                <c:pt idx="8">
                  <c:v>77.893099765007477</c:v>
                </c:pt>
                <c:pt idx="9">
                  <c:v>75.107028412732319</c:v>
                </c:pt>
                <c:pt idx="10">
                  <c:v>75.496688741721854</c:v>
                </c:pt>
                <c:pt idx="11">
                  <c:v>78.224311044648573</c:v>
                </c:pt>
                <c:pt idx="12">
                  <c:v>87.673574022644729</c:v>
                </c:pt>
                <c:pt idx="13">
                  <c:v>107.54625080111087</c:v>
                </c:pt>
                <c:pt idx="14">
                  <c:v>105.98760948515275</c:v>
                </c:pt>
                <c:pt idx="15">
                  <c:v>102.96774193548386</c:v>
                </c:pt>
                <c:pt idx="16">
                  <c:v>83.874385814996785</c:v>
                </c:pt>
                <c:pt idx="17">
                  <c:v>89.841059602649011</c:v>
                </c:pt>
                <c:pt idx="18">
                  <c:v>114</c:v>
                </c:pt>
                <c:pt idx="19">
                  <c:v>108.30158315043775</c:v>
                </c:pt>
                <c:pt idx="20">
                  <c:v>124.53924845258426</c:v>
                </c:pt>
                <c:pt idx="21">
                  <c:v>123.06789058287696</c:v>
                </c:pt>
                <c:pt idx="22">
                  <c:v>127.21651482984112</c:v>
                </c:pt>
                <c:pt idx="23">
                  <c:v>130.8608656863623</c:v>
                </c:pt>
                <c:pt idx="24">
                  <c:v>133.74809498755516</c:v>
                </c:pt>
                <c:pt idx="25">
                  <c:v>137.3719442388691</c:v>
                </c:pt>
                <c:pt idx="26">
                  <c:v>141.503661496418</c:v>
                </c:pt>
                <c:pt idx="27">
                  <c:v>146.56932764727469</c:v>
                </c:pt>
                <c:pt idx="28">
                  <c:v>152.78652456824372</c:v>
                </c:pt>
                <c:pt idx="29">
                  <c:v>159.91777936292823</c:v>
                </c:pt>
                <c:pt idx="30">
                  <c:v>166.90406388333341</c:v>
                </c:pt>
                <c:pt idx="31">
                  <c:v>174.11080202824272</c:v>
                </c:pt>
                <c:pt idx="32">
                  <c:v>181.93786270503585</c:v>
                </c:pt>
                <c:pt idx="33">
                  <c:v>189.21143618938447</c:v>
                </c:pt>
                <c:pt idx="34">
                  <c:v>195.63722243135086</c:v>
                </c:pt>
                <c:pt idx="35">
                  <c:v>201.33335366052063</c:v>
                </c:pt>
                <c:pt idx="36">
                  <c:v>207.2141520912233</c:v>
                </c:pt>
                <c:pt idx="37">
                  <c:v>213.46797371347085</c:v>
                </c:pt>
                <c:pt idx="38">
                  <c:v>218.62695008560638</c:v>
                </c:pt>
                <c:pt idx="39">
                  <c:v>225.11754891038669</c:v>
                </c:pt>
                <c:pt idx="40">
                  <c:v>232.34959912609943</c:v>
                </c:pt>
                <c:pt idx="41">
                  <c:v>240.74928245040888</c:v>
                </c:pt>
                <c:pt idx="42">
                  <c:v>249.74636329565692</c:v>
                </c:pt>
                <c:pt idx="43">
                  <c:v>256.4458489646521</c:v>
                </c:pt>
                <c:pt idx="44">
                  <c:v>264.52395184148276</c:v>
                </c:pt>
                <c:pt idx="45">
                  <c:v>272.84836218164332</c:v>
                </c:pt>
                <c:pt idx="46">
                  <c:v>281.36901614269658</c:v>
                </c:pt>
                <c:pt idx="47">
                  <c:v>290.0825234332421</c:v>
                </c:pt>
                <c:pt idx="48">
                  <c:v>298.95486830708086</c:v>
                </c:pt>
                <c:pt idx="49">
                  <c:v>307.95051741718328</c:v>
                </c:pt>
                <c:pt idx="50">
                  <c:v>317.03973750701351</c:v>
                </c:pt>
                <c:pt idx="51">
                  <c:v>326.17544667032797</c:v>
                </c:pt>
              </c:numCache>
            </c:numRef>
          </c:val>
        </c:ser>
        <c:ser>
          <c:idx val="2"/>
          <c:order val="3"/>
          <c:tx>
            <c:strRef>
              <c:f>Sheet5!$B$41</c:f>
              <c:strCache>
                <c:ptCount val="1"/>
                <c:pt idx="0">
                  <c:v>20-50hp</c:v>
                </c:pt>
              </c:strCache>
            </c:strRef>
          </c:tx>
          <c:cat>
            <c:numRef>
              <c:f>Sheet5!$C$38:$BB$38</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Sheet5!$C$41:$BB$41</c:f>
              <c:numCache>
                <c:formatCode>General</c:formatCode>
                <c:ptCount val="52"/>
                <c:pt idx="0">
                  <c:v>119.98495086583532</c:v>
                </c:pt>
                <c:pt idx="1">
                  <c:v>147.88534495365388</c:v>
                </c:pt>
                <c:pt idx="2">
                  <c:v>164.09015554142164</c:v>
                </c:pt>
                <c:pt idx="3">
                  <c:v>216.32404444165724</c:v>
                </c:pt>
                <c:pt idx="4">
                  <c:v>187.69424599724536</c:v>
                </c:pt>
                <c:pt idx="5">
                  <c:v>218.19478403003129</c:v>
                </c:pt>
                <c:pt idx="6">
                  <c:v>276.67074308223721</c:v>
                </c:pt>
                <c:pt idx="7">
                  <c:v>260.02889387428314</c:v>
                </c:pt>
                <c:pt idx="8">
                  <c:v>233.67929929502239</c:v>
                </c:pt>
                <c:pt idx="9">
                  <c:v>225.32108523819693</c:v>
                </c:pt>
                <c:pt idx="10">
                  <c:v>226.49006622516558</c:v>
                </c:pt>
                <c:pt idx="11">
                  <c:v>234.67293313394566</c:v>
                </c:pt>
                <c:pt idx="12">
                  <c:v>263.02072206793417</c:v>
                </c:pt>
                <c:pt idx="13">
                  <c:v>322.6387524033326</c:v>
                </c:pt>
                <c:pt idx="14">
                  <c:v>317.96282845545818</c:v>
                </c:pt>
                <c:pt idx="15">
                  <c:v>308.90322580645153</c:v>
                </c:pt>
                <c:pt idx="16">
                  <c:v>251.62315744499031</c:v>
                </c:pt>
                <c:pt idx="17">
                  <c:v>269.52317880794698</c:v>
                </c:pt>
                <c:pt idx="18">
                  <c:v>342</c:v>
                </c:pt>
                <c:pt idx="19">
                  <c:v>324.90474945131325</c:v>
                </c:pt>
                <c:pt idx="20">
                  <c:v>373.61774535775277</c:v>
                </c:pt>
                <c:pt idx="21">
                  <c:v>369.20367174863082</c:v>
                </c:pt>
                <c:pt idx="22">
                  <c:v>381.64954448952335</c:v>
                </c:pt>
                <c:pt idx="23">
                  <c:v>392.58259705908682</c:v>
                </c:pt>
                <c:pt idx="24">
                  <c:v>401.2442849626654</c:v>
                </c:pt>
                <c:pt idx="25">
                  <c:v>412.11583271660731</c:v>
                </c:pt>
                <c:pt idx="26">
                  <c:v>424.51098448925399</c:v>
                </c:pt>
                <c:pt idx="27">
                  <c:v>439.70798294182407</c:v>
                </c:pt>
                <c:pt idx="28">
                  <c:v>458.35957370473108</c:v>
                </c:pt>
                <c:pt idx="29">
                  <c:v>479.75333808878463</c:v>
                </c:pt>
                <c:pt idx="30">
                  <c:v>500.71219165000019</c:v>
                </c:pt>
                <c:pt idx="31">
                  <c:v>522.33240608472806</c:v>
                </c:pt>
                <c:pt idx="32">
                  <c:v>545.81358811510745</c:v>
                </c:pt>
                <c:pt idx="33">
                  <c:v>567.63430856815341</c:v>
                </c:pt>
                <c:pt idx="34">
                  <c:v>586.91166729405256</c:v>
                </c:pt>
                <c:pt idx="35">
                  <c:v>604.00006098156189</c:v>
                </c:pt>
                <c:pt idx="36">
                  <c:v>621.64245627366984</c:v>
                </c:pt>
                <c:pt idx="37">
                  <c:v>640.40392114041254</c:v>
                </c:pt>
                <c:pt idx="38">
                  <c:v>655.88085025681903</c:v>
                </c:pt>
                <c:pt idx="39">
                  <c:v>675.35264673116001</c:v>
                </c:pt>
                <c:pt idx="40">
                  <c:v>697.04879737829822</c:v>
                </c:pt>
                <c:pt idx="41">
                  <c:v>722.2478473512266</c:v>
                </c:pt>
                <c:pt idx="42">
                  <c:v>749.23908988697076</c:v>
                </c:pt>
                <c:pt idx="43">
                  <c:v>769.33754689395619</c:v>
                </c:pt>
                <c:pt idx="44">
                  <c:v>793.57185552444832</c:v>
                </c:pt>
                <c:pt idx="45">
                  <c:v>818.54508654492997</c:v>
                </c:pt>
                <c:pt idx="46">
                  <c:v>844.1070484280898</c:v>
                </c:pt>
                <c:pt idx="47">
                  <c:v>870.24757029972614</c:v>
                </c:pt>
                <c:pt idx="48">
                  <c:v>896.8646049212424</c:v>
                </c:pt>
                <c:pt idx="49">
                  <c:v>923.85155225154972</c:v>
                </c:pt>
                <c:pt idx="50">
                  <c:v>951.11921252104037</c:v>
                </c:pt>
                <c:pt idx="51">
                  <c:v>978.52634001098374</c:v>
                </c:pt>
              </c:numCache>
            </c:numRef>
          </c:val>
        </c:ser>
        <c:ser>
          <c:idx val="1"/>
          <c:order val="4"/>
          <c:tx>
            <c:strRef>
              <c:f>Sheet5!$B$40</c:f>
              <c:strCache>
                <c:ptCount val="1"/>
                <c:pt idx="0">
                  <c:v>5-20hp</c:v>
                </c:pt>
              </c:strCache>
            </c:strRef>
          </c:tx>
          <c:cat>
            <c:numRef>
              <c:f>Sheet5!$C$38:$BB$38</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Sheet5!$C$40:$BB$40</c:f>
              <c:numCache>
                <c:formatCode>General</c:formatCode>
                <c:ptCount val="52"/>
                <c:pt idx="0">
                  <c:v>479.93980346334126</c:v>
                </c:pt>
                <c:pt idx="1">
                  <c:v>591.54137981461554</c:v>
                </c:pt>
                <c:pt idx="2">
                  <c:v>656.36062216568655</c:v>
                </c:pt>
                <c:pt idx="3">
                  <c:v>865.29617776662894</c:v>
                </c:pt>
                <c:pt idx="4">
                  <c:v>750.77698398898144</c:v>
                </c:pt>
                <c:pt idx="5">
                  <c:v>872.77913612012514</c:v>
                </c:pt>
                <c:pt idx="6">
                  <c:v>1106.6829723289488</c:v>
                </c:pt>
                <c:pt idx="7">
                  <c:v>1040.1155754971326</c:v>
                </c:pt>
                <c:pt idx="8">
                  <c:v>934.71719718008956</c:v>
                </c:pt>
                <c:pt idx="9">
                  <c:v>901.28434095278772</c:v>
                </c:pt>
                <c:pt idx="10">
                  <c:v>905.96026490066231</c:v>
                </c:pt>
                <c:pt idx="11">
                  <c:v>938.69173253578265</c:v>
                </c:pt>
                <c:pt idx="12">
                  <c:v>1052.0828882717367</c:v>
                </c:pt>
                <c:pt idx="13">
                  <c:v>1290.5550096133304</c:v>
                </c:pt>
                <c:pt idx="14">
                  <c:v>1271.8513138218327</c:v>
                </c:pt>
                <c:pt idx="15">
                  <c:v>1235.6129032258061</c:v>
                </c:pt>
                <c:pt idx="16">
                  <c:v>1006.4926297799612</c:v>
                </c:pt>
                <c:pt idx="17">
                  <c:v>1078.0927152317879</c:v>
                </c:pt>
                <c:pt idx="18">
                  <c:v>1368</c:v>
                </c:pt>
                <c:pt idx="19">
                  <c:v>1299.618997805253</c:v>
                </c:pt>
                <c:pt idx="20">
                  <c:v>1494.4709814310111</c:v>
                </c:pt>
                <c:pt idx="21">
                  <c:v>1476.8146869945233</c:v>
                </c:pt>
                <c:pt idx="22">
                  <c:v>1526.5981779580934</c:v>
                </c:pt>
                <c:pt idx="23">
                  <c:v>1570.3303882363473</c:v>
                </c:pt>
                <c:pt idx="24">
                  <c:v>1604.9771398506616</c:v>
                </c:pt>
                <c:pt idx="25">
                  <c:v>1648.4633308664293</c:v>
                </c:pt>
                <c:pt idx="26">
                  <c:v>1698.0439379570159</c:v>
                </c:pt>
                <c:pt idx="27">
                  <c:v>1758.8319317672963</c:v>
                </c:pt>
                <c:pt idx="28">
                  <c:v>1833.4382948189243</c:v>
                </c:pt>
                <c:pt idx="29">
                  <c:v>1919.0133523551385</c:v>
                </c:pt>
                <c:pt idx="30">
                  <c:v>2002.8487666000008</c:v>
                </c:pt>
                <c:pt idx="31">
                  <c:v>2089.3296243389123</c:v>
                </c:pt>
                <c:pt idx="32">
                  <c:v>2183.2543524604298</c:v>
                </c:pt>
                <c:pt idx="33">
                  <c:v>2270.5372342726137</c:v>
                </c:pt>
                <c:pt idx="34">
                  <c:v>2347.6466691762103</c:v>
                </c:pt>
                <c:pt idx="35">
                  <c:v>2416.0002439262475</c:v>
                </c:pt>
                <c:pt idx="36">
                  <c:v>2486.5698250946793</c:v>
                </c:pt>
                <c:pt idx="37">
                  <c:v>2561.6156845616501</c:v>
                </c:pt>
                <c:pt idx="38">
                  <c:v>2623.5234010272761</c:v>
                </c:pt>
                <c:pt idx="39">
                  <c:v>2701.41058692464</c:v>
                </c:pt>
                <c:pt idx="40">
                  <c:v>2788.1951895131929</c:v>
                </c:pt>
                <c:pt idx="41">
                  <c:v>2888.9913894049064</c:v>
                </c:pt>
                <c:pt idx="42">
                  <c:v>2996.956359547883</c:v>
                </c:pt>
                <c:pt idx="43">
                  <c:v>3077.3501875758247</c:v>
                </c:pt>
                <c:pt idx="44">
                  <c:v>3174.2874220977933</c:v>
                </c:pt>
                <c:pt idx="45">
                  <c:v>3274.1803461797199</c:v>
                </c:pt>
                <c:pt idx="46">
                  <c:v>3376.4281937123592</c:v>
                </c:pt>
                <c:pt idx="47">
                  <c:v>3480.9902811989045</c:v>
                </c:pt>
                <c:pt idx="48">
                  <c:v>3587.4584196849696</c:v>
                </c:pt>
                <c:pt idx="49">
                  <c:v>3695.4062090061989</c:v>
                </c:pt>
                <c:pt idx="50">
                  <c:v>3804.4768500841615</c:v>
                </c:pt>
                <c:pt idx="51">
                  <c:v>3914.105360043935</c:v>
                </c:pt>
              </c:numCache>
            </c:numRef>
          </c:val>
        </c:ser>
        <c:ser>
          <c:idx val="0"/>
          <c:order val="5"/>
          <c:tx>
            <c:strRef>
              <c:f>Sheet5!$B$39</c:f>
              <c:strCache>
                <c:ptCount val="1"/>
                <c:pt idx="0">
                  <c:v>1-5hp</c:v>
                </c:pt>
              </c:strCache>
            </c:strRef>
          </c:tx>
          <c:cat>
            <c:numRef>
              <c:f>Sheet5!$C$38:$BB$38</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Sheet5!$C$39:$BB$39</c:f>
              <c:numCache>
                <c:formatCode>General</c:formatCode>
                <c:ptCount val="52"/>
                <c:pt idx="0">
                  <c:v>935.88261675351544</c:v>
                </c:pt>
                <c:pt idx="1">
                  <c:v>1153.5056906385003</c:v>
                </c:pt>
                <c:pt idx="2">
                  <c:v>1279.9032132230889</c:v>
                </c:pt>
                <c:pt idx="3">
                  <c:v>1687.3275466449263</c:v>
                </c:pt>
                <c:pt idx="4">
                  <c:v>1464.0151187785139</c:v>
                </c:pt>
                <c:pt idx="5">
                  <c:v>1701.9193154342438</c:v>
                </c:pt>
                <c:pt idx="6">
                  <c:v>2158.0317960414504</c:v>
                </c:pt>
                <c:pt idx="7">
                  <c:v>2028.2253722194084</c:v>
                </c:pt>
                <c:pt idx="8">
                  <c:v>1822.6985345011747</c:v>
                </c:pt>
                <c:pt idx="9">
                  <c:v>1757.504464857936</c:v>
                </c:pt>
                <c:pt idx="10">
                  <c:v>1766.6225165562914</c:v>
                </c:pt>
                <c:pt idx="11">
                  <c:v>1830.4488784447763</c:v>
                </c:pt>
                <c:pt idx="12">
                  <c:v>2051.5616321298862</c:v>
                </c:pt>
                <c:pt idx="13">
                  <c:v>2516.582268745994</c:v>
                </c:pt>
                <c:pt idx="14">
                  <c:v>2480.1100619525737</c:v>
                </c:pt>
                <c:pt idx="15">
                  <c:v>2409.4451612903222</c:v>
                </c:pt>
                <c:pt idx="16">
                  <c:v>1962.6606280709245</c:v>
                </c:pt>
                <c:pt idx="17">
                  <c:v>2102.2807947019865</c:v>
                </c:pt>
                <c:pt idx="18">
                  <c:v>2667.6</c:v>
                </c:pt>
                <c:pt idx="19">
                  <c:v>2534.2570457202432</c:v>
                </c:pt>
                <c:pt idx="20">
                  <c:v>2914.2184137904715</c:v>
                </c:pt>
                <c:pt idx="21">
                  <c:v>2879.7886396393205</c:v>
                </c:pt>
                <c:pt idx="22">
                  <c:v>2976.8664470182821</c:v>
                </c:pt>
                <c:pt idx="23">
                  <c:v>3062.1442570608774</c:v>
                </c:pt>
                <c:pt idx="24">
                  <c:v>3129.7054227087901</c:v>
                </c:pt>
                <c:pt idx="25">
                  <c:v>3214.5034951895368</c:v>
                </c:pt>
                <c:pt idx="26">
                  <c:v>3311.185679016181</c:v>
                </c:pt>
                <c:pt idx="27">
                  <c:v>3429.7222669462276</c:v>
                </c:pt>
                <c:pt idx="28">
                  <c:v>3575.2046748969024</c:v>
                </c:pt>
                <c:pt idx="29">
                  <c:v>3742.07603709252</c:v>
                </c:pt>
                <c:pt idx="30">
                  <c:v>3905.5550948700015</c:v>
                </c:pt>
                <c:pt idx="31">
                  <c:v>4074.1927674608792</c:v>
                </c:pt>
                <c:pt idx="32">
                  <c:v>4257.3459872978383</c:v>
                </c:pt>
                <c:pt idx="33">
                  <c:v>4427.5476068315966</c:v>
                </c:pt>
                <c:pt idx="34">
                  <c:v>4577.91100489361</c:v>
                </c:pt>
                <c:pt idx="35">
                  <c:v>4711.2004756561828</c:v>
                </c:pt>
                <c:pt idx="36">
                  <c:v>4848.8111589346245</c:v>
                </c:pt>
                <c:pt idx="37">
                  <c:v>4995.1505848952174</c:v>
                </c:pt>
                <c:pt idx="38">
                  <c:v>5115.8706320031888</c:v>
                </c:pt>
                <c:pt idx="39">
                  <c:v>5267.7506445030476</c:v>
                </c:pt>
                <c:pt idx="40">
                  <c:v>5436.9806195507263</c:v>
                </c:pt>
                <c:pt idx="41">
                  <c:v>5633.5332093395673</c:v>
                </c:pt>
                <c:pt idx="42">
                  <c:v>5844.0649011183714</c:v>
                </c:pt>
                <c:pt idx="43">
                  <c:v>6000.832865772858</c:v>
                </c:pt>
                <c:pt idx="44">
                  <c:v>6189.8604730906964</c:v>
                </c:pt>
                <c:pt idx="45">
                  <c:v>6384.6516750504534</c:v>
                </c:pt>
                <c:pt idx="46">
                  <c:v>6584.0349777391002</c:v>
                </c:pt>
                <c:pt idx="47">
                  <c:v>6787.931048337864</c:v>
                </c:pt>
                <c:pt idx="48">
                  <c:v>6995.5439183856906</c:v>
                </c:pt>
                <c:pt idx="49">
                  <c:v>7206.0421075620879</c:v>
                </c:pt>
                <c:pt idx="50">
                  <c:v>7418.7298576641151</c:v>
                </c:pt>
                <c:pt idx="51">
                  <c:v>7632.5054520856729</c:v>
                </c:pt>
              </c:numCache>
            </c:numRef>
          </c:val>
        </c:ser>
        <c:axId val="141350016"/>
        <c:axId val="141351552"/>
      </c:areaChart>
      <c:catAx>
        <c:axId val="141350016"/>
        <c:scaling>
          <c:orientation val="minMax"/>
        </c:scaling>
        <c:axPos val="b"/>
        <c:numFmt formatCode="General" sourceLinked="1"/>
        <c:majorTickMark val="in"/>
        <c:tickLblPos val="nextTo"/>
        <c:crossAx val="141351552"/>
        <c:crosses val="autoZero"/>
        <c:auto val="1"/>
        <c:lblAlgn val="ctr"/>
        <c:lblOffset val="100"/>
      </c:catAx>
      <c:valAx>
        <c:axId val="141351552"/>
        <c:scaling>
          <c:orientation val="minMax"/>
        </c:scaling>
        <c:axPos val="l"/>
        <c:title>
          <c:tx>
            <c:rich>
              <a:bodyPr rot="-5400000" vert="horz"/>
              <a:lstStyle/>
              <a:p>
                <a:pPr>
                  <a:defRPr/>
                </a:pPr>
                <a:r>
                  <a:rPr lang="en-US"/>
                  <a:t>Shipments (1,000)</a:t>
                </a:r>
              </a:p>
            </c:rich>
          </c:tx>
          <c:layout>
            <c:manualLayout>
              <c:xMode val="edge"/>
              <c:yMode val="edge"/>
              <c:x val="8.8061706823177165E-3"/>
              <c:y val="0.40214099217847621"/>
            </c:manualLayout>
          </c:layout>
        </c:title>
        <c:numFmt formatCode="General" sourceLinked="1"/>
        <c:majorTickMark val="in"/>
        <c:tickLblPos val="nextTo"/>
        <c:spPr>
          <a:ln>
            <a:solidFill>
              <a:sysClr val="windowText" lastClr="000000"/>
            </a:solidFill>
          </a:ln>
        </c:spPr>
        <c:crossAx val="141350016"/>
        <c:crosses val="autoZero"/>
        <c:crossBetween val="midCat"/>
      </c:valAx>
    </c:plotArea>
    <c:legend>
      <c:legendPos val="b"/>
      <c:spPr>
        <a:ln>
          <a:solidFill>
            <a:sysClr val="windowText" lastClr="000000"/>
          </a:solidFill>
        </a:ln>
      </c:spPr>
    </c:legend>
    <c:plotVisOnly val="1"/>
  </c:chart>
  <c:spPr>
    <a:ln>
      <a:solidFill>
        <a:sysClr val="windowText" lastClr="000000"/>
      </a:solidFill>
    </a:ln>
  </c:sp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autoTitleDeleted val="1"/>
    <c:plotArea>
      <c:layout/>
      <c:scatterChart>
        <c:scatterStyle val="lineMarker"/>
        <c:ser>
          <c:idx val="0"/>
          <c:order val="0"/>
          <c:tx>
            <c:strRef>
              <c:f>'Cap Expend (mySummary) (Opt2)'!$B$42</c:f>
              <c:strCache>
                <c:ptCount val="1"/>
                <c:pt idx="0">
                  <c:v>Cap Exped Index</c:v>
                </c:pt>
              </c:strCache>
            </c:strRef>
          </c:tx>
          <c:xVal>
            <c:numRef>
              <c:f>'Cap Expend (mySummary) (Opt2)'!$C$40:$L$40</c:f>
              <c:numCache>
                <c:formatCode>General</c:formatCode>
                <c:ptCount val="10"/>
                <c:pt idx="0">
                  <c:v>1999</c:v>
                </c:pt>
                <c:pt idx="1">
                  <c:v>2000</c:v>
                </c:pt>
                <c:pt idx="2">
                  <c:v>2001</c:v>
                </c:pt>
                <c:pt idx="3">
                  <c:v>2002</c:v>
                </c:pt>
                <c:pt idx="4">
                  <c:v>2003</c:v>
                </c:pt>
                <c:pt idx="5">
                  <c:v>2004</c:v>
                </c:pt>
                <c:pt idx="6">
                  <c:v>2005</c:v>
                </c:pt>
                <c:pt idx="7">
                  <c:v>2006</c:v>
                </c:pt>
                <c:pt idx="8">
                  <c:v>2007</c:v>
                </c:pt>
                <c:pt idx="9">
                  <c:v>2008</c:v>
                </c:pt>
              </c:numCache>
            </c:numRef>
          </c:xVal>
          <c:yVal>
            <c:numRef>
              <c:f>'Cap Expend (mySummary) (Opt2)'!$C$42:$L$42</c:f>
              <c:numCache>
                <c:formatCode>0.0</c:formatCode>
                <c:ptCount val="10"/>
                <c:pt idx="0">
                  <c:v>0</c:v>
                </c:pt>
                <c:pt idx="1">
                  <c:v>0</c:v>
                </c:pt>
                <c:pt idx="2">
                  <c:v>0</c:v>
                </c:pt>
                <c:pt idx="3">
                  <c:v>0</c:v>
                </c:pt>
                <c:pt idx="4">
                  <c:v>0</c:v>
                </c:pt>
                <c:pt idx="5">
                  <c:v>0</c:v>
                </c:pt>
                <c:pt idx="6">
                  <c:v>0</c:v>
                </c:pt>
                <c:pt idx="7">
                  <c:v>0</c:v>
                </c:pt>
                <c:pt idx="8">
                  <c:v>0</c:v>
                </c:pt>
                <c:pt idx="9">
                  <c:v>0</c:v>
                </c:pt>
              </c:numCache>
            </c:numRef>
          </c:yVal>
        </c:ser>
        <c:ser>
          <c:idx val="1"/>
          <c:order val="1"/>
          <c:tx>
            <c:strRef>
              <c:f>'Cap Expend (mySummary) (Opt2)'!$B$43</c:f>
              <c:strCache>
                <c:ptCount val="1"/>
                <c:pt idx="0">
                  <c:v>NEMA Index</c:v>
                </c:pt>
              </c:strCache>
            </c:strRef>
          </c:tx>
          <c:xVal>
            <c:numRef>
              <c:f>'Cap Expend (mySummary) (Opt2)'!$C$40:$L$40</c:f>
              <c:numCache>
                <c:formatCode>General</c:formatCode>
                <c:ptCount val="10"/>
                <c:pt idx="0">
                  <c:v>1999</c:v>
                </c:pt>
                <c:pt idx="1">
                  <c:v>2000</c:v>
                </c:pt>
                <c:pt idx="2">
                  <c:v>2001</c:v>
                </c:pt>
                <c:pt idx="3">
                  <c:v>2002</c:v>
                </c:pt>
                <c:pt idx="4">
                  <c:v>2003</c:v>
                </c:pt>
                <c:pt idx="5">
                  <c:v>2004</c:v>
                </c:pt>
                <c:pt idx="6">
                  <c:v>2005</c:v>
                </c:pt>
                <c:pt idx="7">
                  <c:v>2006</c:v>
                </c:pt>
                <c:pt idx="8">
                  <c:v>2007</c:v>
                </c:pt>
                <c:pt idx="9">
                  <c:v>2008</c:v>
                </c:pt>
              </c:numCache>
            </c:numRef>
          </c:xVal>
          <c:yVal>
            <c:numRef>
              <c:f>'Cap Expend (mySummary) (Opt2)'!$C$43:$L$43</c:f>
              <c:numCache>
                <c:formatCode>0.0</c:formatCode>
                <c:ptCount val="10"/>
                <c:pt idx="0">
                  <c:v>0</c:v>
                </c:pt>
                <c:pt idx="1">
                  <c:v>0</c:v>
                </c:pt>
                <c:pt idx="2">
                  <c:v>0</c:v>
                </c:pt>
                <c:pt idx="3">
                  <c:v>0</c:v>
                </c:pt>
                <c:pt idx="4">
                  <c:v>0</c:v>
                </c:pt>
                <c:pt idx="5">
                  <c:v>0</c:v>
                </c:pt>
                <c:pt idx="6">
                  <c:v>0</c:v>
                </c:pt>
                <c:pt idx="7">
                  <c:v>0</c:v>
                </c:pt>
                <c:pt idx="8">
                  <c:v>0</c:v>
                </c:pt>
                <c:pt idx="9">
                  <c:v>0</c:v>
                </c:pt>
              </c:numCache>
            </c:numRef>
          </c:yVal>
        </c:ser>
        <c:axId val="132915200"/>
        <c:axId val="132916736"/>
      </c:scatterChart>
      <c:valAx>
        <c:axId val="132915200"/>
        <c:scaling>
          <c:orientation val="minMax"/>
          <c:max val="2008"/>
          <c:min val="1999"/>
        </c:scaling>
        <c:axPos val="b"/>
        <c:numFmt formatCode="General" sourceLinked="1"/>
        <c:tickLblPos val="nextTo"/>
        <c:crossAx val="132916736"/>
        <c:crosses val="autoZero"/>
        <c:crossBetween val="midCat"/>
        <c:majorUnit val="1"/>
      </c:valAx>
      <c:valAx>
        <c:axId val="132916736"/>
        <c:scaling>
          <c:orientation val="minMax"/>
          <c:max val="140"/>
        </c:scaling>
        <c:axPos val="l"/>
        <c:majorGridlines/>
        <c:numFmt formatCode="0" sourceLinked="0"/>
        <c:tickLblPos val="nextTo"/>
        <c:crossAx val="132915200"/>
        <c:crosses val="autoZero"/>
        <c:crossBetween val="midCat"/>
      </c:valAx>
    </c:plotArea>
    <c:legend>
      <c:legendPos val="b"/>
    </c:legend>
    <c:plotVisOnly val="1"/>
    <c:dispBlanksAs val="gap"/>
  </c:chart>
  <c:printSettings>
    <c:headerFooter/>
    <c:pageMargins b="0.75000000000001277" l="0.70000000000000162" r="0.70000000000000162" t="0.750000000000012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plotArea>
      <c:layout>
        <c:manualLayout>
          <c:layoutTarget val="inner"/>
          <c:xMode val="edge"/>
          <c:yMode val="edge"/>
          <c:x val="0.12648274822509625"/>
          <c:y val="3.0776215343144491E-2"/>
          <c:w val="0.84829565301550225"/>
          <c:h val="0.75328520525371001"/>
        </c:manualLayout>
      </c:layout>
      <c:lineChart>
        <c:grouping val="standard"/>
        <c:ser>
          <c:idx val="0"/>
          <c:order val="0"/>
          <c:tx>
            <c:strRef>
              <c:f>Sheet5!$A$3</c:f>
              <c:strCache>
                <c:ptCount val="1"/>
                <c:pt idx="0">
                  <c:v>Reference Case</c:v>
                </c:pt>
              </c:strCache>
            </c:strRef>
          </c:tx>
          <c:marker>
            <c:symbol val="none"/>
          </c:marker>
          <c:cat>
            <c:numRef>
              <c:f>Sheet5!$B$2:$BA$2</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Sheet5!$B$3:$BA$3</c:f>
              <c:numCache>
                <c:formatCode>#,##0</c:formatCode>
                <c:ptCount val="52"/>
                <c:pt idx="0">
                  <c:v>1599.7993448778043</c:v>
                </c:pt>
                <c:pt idx="1">
                  <c:v>1971.8045993820519</c:v>
                </c:pt>
                <c:pt idx="2">
                  <c:v>2187.8687405522887</c:v>
                </c:pt>
                <c:pt idx="3">
                  <c:v>2884.3205925554298</c:v>
                </c:pt>
                <c:pt idx="4">
                  <c:v>2502.5899466299384</c:v>
                </c:pt>
                <c:pt idx="5">
                  <c:v>2909.2637870670837</c:v>
                </c:pt>
                <c:pt idx="6">
                  <c:v>3688.9432410964964</c:v>
                </c:pt>
                <c:pt idx="7">
                  <c:v>3467.0519183237752</c:v>
                </c:pt>
                <c:pt idx="8">
                  <c:v>3115.7239906002987</c:v>
                </c:pt>
                <c:pt idx="9">
                  <c:v>3004.2811365092925</c:v>
                </c:pt>
                <c:pt idx="10">
                  <c:v>3019.8675496688743</c:v>
                </c:pt>
                <c:pt idx="11">
                  <c:v>3128.9724417859425</c:v>
                </c:pt>
                <c:pt idx="12">
                  <c:v>3506.9429609057888</c:v>
                </c:pt>
                <c:pt idx="13">
                  <c:v>4301.8500320444346</c:v>
                </c:pt>
                <c:pt idx="14">
                  <c:v>4239.5043794061094</c:v>
                </c:pt>
                <c:pt idx="15">
                  <c:v>4118.7096774193542</c:v>
                </c:pt>
                <c:pt idx="16">
                  <c:v>3354.9754325998711</c:v>
                </c:pt>
                <c:pt idx="17">
                  <c:v>3593.64238410596</c:v>
                </c:pt>
                <c:pt idx="18">
                  <c:v>4560</c:v>
                </c:pt>
              </c:numCache>
            </c:numRef>
          </c:val>
        </c:ser>
        <c:ser>
          <c:idx val="1"/>
          <c:order val="1"/>
          <c:tx>
            <c:strRef>
              <c:f>Sheet5!$A$4</c:f>
              <c:strCache>
                <c:ptCount val="1"/>
                <c:pt idx="0">
                  <c:v>Reference Case</c:v>
                </c:pt>
              </c:strCache>
            </c:strRef>
          </c:tx>
          <c:spPr>
            <a:ln>
              <a:solidFill>
                <a:srgbClr val="1F497D">
                  <a:lumMod val="60000"/>
                  <a:lumOff val="40000"/>
                </a:srgbClr>
              </a:solidFill>
              <a:prstDash val="sysDash"/>
            </a:ln>
          </c:spPr>
          <c:marker>
            <c:symbol val="none"/>
          </c:marker>
          <c:cat>
            <c:numRef>
              <c:f>Sheet5!$B$2:$BA$2</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Sheet5!$B$4:$BA$4</c:f>
              <c:numCache>
                <c:formatCode>General</c:formatCode>
                <c:ptCount val="52"/>
                <c:pt idx="18" formatCode="#,##0">
                  <c:v>4560</c:v>
                </c:pt>
                <c:pt idx="19" formatCode="#,##0">
                  <c:v>4332.06332601751</c:v>
                </c:pt>
                <c:pt idx="20" formatCode="#,##0">
                  <c:v>4981.5699381033701</c:v>
                </c:pt>
                <c:pt idx="21" formatCode="#,##0">
                  <c:v>4922.7156233150781</c:v>
                </c:pt>
                <c:pt idx="22" formatCode="#,##0">
                  <c:v>5088.6605931936447</c:v>
                </c:pt>
                <c:pt idx="23" formatCode="#,##0">
                  <c:v>5234.4346274544914</c:v>
                </c:pt>
                <c:pt idx="24" formatCode="#,##0">
                  <c:v>5349.9237995022058</c:v>
                </c:pt>
                <c:pt idx="25" formatCode="#,##0">
                  <c:v>5494.8777695547642</c:v>
                </c:pt>
                <c:pt idx="26" formatCode="#,##0">
                  <c:v>5660.14645985672</c:v>
                </c:pt>
                <c:pt idx="27" formatCode="#,##0">
                  <c:v>5862.7731058909876</c:v>
                </c:pt>
                <c:pt idx="28" formatCode="#,##0">
                  <c:v>6111.4609827297481</c:v>
                </c:pt>
                <c:pt idx="29" formatCode="#,##0">
                  <c:v>6396.7111745171287</c:v>
                </c:pt>
                <c:pt idx="30" formatCode="#,##0">
                  <c:v>6676.1625553333361</c:v>
                </c:pt>
                <c:pt idx="31" formatCode="#,##0">
                  <c:v>6964.4320811297084</c:v>
                </c:pt>
                <c:pt idx="32" formatCode="#,##0">
                  <c:v>7277.5145082014333</c:v>
                </c:pt>
                <c:pt idx="33" formatCode="#,##0">
                  <c:v>7568.4574475753789</c:v>
                </c:pt>
                <c:pt idx="34" formatCode="#,##0">
                  <c:v>7825.4888972540339</c:v>
                </c:pt>
                <c:pt idx="35" formatCode="#,##0">
                  <c:v>8053.3341464208252</c:v>
                </c:pt>
                <c:pt idx="36" formatCode="#,##0">
                  <c:v>8288.5660836489315</c:v>
                </c:pt>
                <c:pt idx="37" formatCode="#,##0">
                  <c:v>8538.7189485388335</c:v>
                </c:pt>
                <c:pt idx="38" formatCode="#,##0">
                  <c:v>8745.0780034242543</c:v>
                </c:pt>
                <c:pt idx="39" formatCode="#,##0">
                  <c:v>9004.7019564154671</c:v>
                </c:pt>
                <c:pt idx="40" formatCode="#,##0">
                  <c:v>9293.9839650439772</c:v>
                </c:pt>
                <c:pt idx="41" formatCode="#,##0">
                  <c:v>9629.9712980163549</c:v>
                </c:pt>
                <c:pt idx="42" formatCode="#,##0">
                  <c:v>9989.8545318262768</c:v>
                </c:pt>
                <c:pt idx="43" formatCode="#,##0">
                  <c:v>10257.833958586083</c:v>
                </c:pt>
                <c:pt idx="44" formatCode="#,##0">
                  <c:v>10580.958073659311</c:v>
                </c:pt>
                <c:pt idx="45" formatCode="#,##0">
                  <c:v>10913.934487265733</c:v>
                </c:pt>
                <c:pt idx="46" formatCode="#,##0">
                  <c:v>11254.760645707864</c:v>
                </c:pt>
                <c:pt idx="47" formatCode="#,##0">
                  <c:v>11603.300937329683</c:v>
                </c:pt>
                <c:pt idx="48" formatCode="#,##0">
                  <c:v>11958.194732283233</c:v>
                </c:pt>
                <c:pt idx="49" formatCode="#,##0">
                  <c:v>12318.02069668733</c:v>
                </c:pt>
                <c:pt idx="50" formatCode="#,##0">
                  <c:v>12681.589500280539</c:v>
                </c:pt>
                <c:pt idx="51" formatCode="#,##0">
                  <c:v>13047.017866813118</c:v>
                </c:pt>
              </c:numCache>
            </c:numRef>
          </c:val>
        </c:ser>
        <c:ser>
          <c:idx val="2"/>
          <c:order val="2"/>
          <c:tx>
            <c:strRef>
              <c:f>Sheet5!$A$5</c:f>
              <c:strCache>
                <c:ptCount val="1"/>
                <c:pt idx="0">
                  <c:v>High Economic Growth Case</c:v>
                </c:pt>
              </c:strCache>
            </c:strRef>
          </c:tx>
          <c:marker>
            <c:symbol val="none"/>
          </c:marker>
          <c:cat>
            <c:numRef>
              <c:f>Sheet5!$B$2:$BA$2</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Sheet5!$B$5:$BA$5</c:f>
              <c:numCache>
                <c:formatCode>#,##0</c:formatCode>
                <c:ptCount val="52"/>
                <c:pt idx="0">
                  <c:v>1599.7993448778043</c:v>
                </c:pt>
                <c:pt idx="1">
                  <c:v>1971.8045993820519</c:v>
                </c:pt>
                <c:pt idx="2">
                  <c:v>2187.8687405522887</c:v>
                </c:pt>
                <c:pt idx="3">
                  <c:v>2884.3205925554298</c:v>
                </c:pt>
                <c:pt idx="4">
                  <c:v>2502.5899466299384</c:v>
                </c:pt>
                <c:pt idx="5">
                  <c:v>2909.2637870670837</c:v>
                </c:pt>
                <c:pt idx="6">
                  <c:v>3688.9432410964964</c:v>
                </c:pt>
                <c:pt idx="7">
                  <c:v>3467.0519183237752</c:v>
                </c:pt>
                <c:pt idx="8">
                  <c:v>3115.7239906002987</c:v>
                </c:pt>
                <c:pt idx="9">
                  <c:v>3004.2811365092925</c:v>
                </c:pt>
                <c:pt idx="10">
                  <c:v>3019.8675496688743</c:v>
                </c:pt>
                <c:pt idx="11">
                  <c:v>3128.9724417859425</c:v>
                </c:pt>
                <c:pt idx="12">
                  <c:v>3506.9429609057888</c:v>
                </c:pt>
                <c:pt idx="13">
                  <c:v>4301.8500320444346</c:v>
                </c:pt>
                <c:pt idx="14">
                  <c:v>4239.5043794061094</c:v>
                </c:pt>
                <c:pt idx="15">
                  <c:v>4118.7096774193542</c:v>
                </c:pt>
                <c:pt idx="16">
                  <c:v>3354.9754325998711</c:v>
                </c:pt>
                <c:pt idx="17">
                  <c:v>3593.64238410596</c:v>
                </c:pt>
                <c:pt idx="18">
                  <c:v>4560</c:v>
                </c:pt>
              </c:numCache>
            </c:numRef>
          </c:val>
        </c:ser>
        <c:ser>
          <c:idx val="3"/>
          <c:order val="3"/>
          <c:tx>
            <c:strRef>
              <c:f>Sheet5!$A$6</c:f>
              <c:strCache>
                <c:ptCount val="1"/>
                <c:pt idx="0">
                  <c:v>High Economic Growth Case</c:v>
                </c:pt>
              </c:strCache>
            </c:strRef>
          </c:tx>
          <c:spPr>
            <a:ln>
              <a:solidFill>
                <a:srgbClr val="FF0000"/>
              </a:solidFill>
              <a:prstDash val="sysDash"/>
            </a:ln>
          </c:spPr>
          <c:marker>
            <c:symbol val="none"/>
          </c:marker>
          <c:cat>
            <c:numRef>
              <c:f>Sheet5!$B$2:$BA$2</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Sheet5!$B$6:$BA$6</c:f>
              <c:numCache>
                <c:formatCode>General</c:formatCode>
                <c:ptCount val="52"/>
                <c:pt idx="18" formatCode="#,##0">
                  <c:v>4560</c:v>
                </c:pt>
                <c:pt idx="19" formatCode="#,##0">
                  <c:v>4719.5575798847494</c:v>
                </c:pt>
                <c:pt idx="20" formatCode="#,##0">
                  <c:v>5475.7477366256444</c:v>
                </c:pt>
                <c:pt idx="21" formatCode="#,##0">
                  <c:v>5437.1521397246315</c:v>
                </c:pt>
                <c:pt idx="22" formatCode="#,##0">
                  <c:v>5646.5792826065735</c:v>
                </c:pt>
                <c:pt idx="23" formatCode="#,##0">
                  <c:v>5868.4820660565592</c:v>
                </c:pt>
                <c:pt idx="24" formatCode="#,##0">
                  <c:v>6075.7712106502986</c:v>
                </c:pt>
                <c:pt idx="25" formatCode="#,##0">
                  <c:v>6223.0634806688431</c:v>
                </c:pt>
                <c:pt idx="26" formatCode="#,##0">
                  <c:v>6316.5949652677555</c:v>
                </c:pt>
                <c:pt idx="27" formatCode="#,##0">
                  <c:v>6561.5437890477488</c:v>
                </c:pt>
                <c:pt idx="28" formatCode="#,##0">
                  <c:v>6844.8627141478428</c:v>
                </c:pt>
                <c:pt idx="29" formatCode="#,##0">
                  <c:v>7098.1119890735918</c:v>
                </c:pt>
                <c:pt idx="30" formatCode="#,##0">
                  <c:v>7499.2498959440272</c:v>
                </c:pt>
                <c:pt idx="31" formatCode="#,##0">
                  <c:v>7872.0137692261833</c:v>
                </c:pt>
                <c:pt idx="32" formatCode="#,##0">
                  <c:v>8303.2035004718582</c:v>
                </c:pt>
                <c:pt idx="33" formatCode="#,##0">
                  <c:v>8747.4638750016584</c:v>
                </c:pt>
                <c:pt idx="34" formatCode="#,##0">
                  <c:v>9174.0923978625997</c:v>
                </c:pt>
                <c:pt idx="35" formatCode="#,##0">
                  <c:v>9586.9279882549436</c:v>
                </c:pt>
                <c:pt idx="36" formatCode="#,##0">
                  <c:v>9980.7924945835312</c:v>
                </c:pt>
                <c:pt idx="37" formatCode="#,##0">
                  <c:v>10332.767530200765</c:v>
                </c:pt>
                <c:pt idx="38" formatCode="#,##0">
                  <c:v>10606.638232965595</c:v>
                </c:pt>
                <c:pt idx="39" formatCode="#,##0">
                  <c:v>10925.938546485035</c:v>
                </c:pt>
                <c:pt idx="40" formatCode="#,##0">
                  <c:v>11251.415598716345</c:v>
                </c:pt>
                <c:pt idx="41" formatCode="#,##0">
                  <c:v>11648.126350398576</c:v>
                </c:pt>
                <c:pt idx="42" formatCode="#,##0">
                  <c:v>12066.743601230995</c:v>
                </c:pt>
                <c:pt idx="43" formatCode="#,##0">
                  <c:v>12539.397146943025</c:v>
                </c:pt>
                <c:pt idx="44" formatCode="#,##0">
                  <c:v>12988.473869222158</c:v>
                </c:pt>
                <c:pt idx="45" formatCode="#,##0">
                  <c:v>13451.98040123694</c:v>
                </c:pt>
                <c:pt idx="46" formatCode="#,##0">
                  <c:v>13927.532795915</c:v>
                </c:pt>
                <c:pt idx="47" formatCode="#,##0">
                  <c:v>14415.006497806628</c:v>
                </c:pt>
                <c:pt idx="48" formatCode="#,##0">
                  <c:v>14912.756447754207</c:v>
                </c:pt>
                <c:pt idx="49" formatCode="#,##0">
                  <c:v>15419.034673953704</c:v>
                </c:pt>
                <c:pt idx="50" formatCode="#,##0">
                  <c:v>15932.355066839938</c:v>
                </c:pt>
                <c:pt idx="51" formatCode="#,##0">
                  <c:v>16450.340850567369</c:v>
                </c:pt>
              </c:numCache>
            </c:numRef>
          </c:val>
        </c:ser>
        <c:ser>
          <c:idx val="4"/>
          <c:order val="4"/>
          <c:tx>
            <c:strRef>
              <c:f>Sheet5!$A$7</c:f>
              <c:strCache>
                <c:ptCount val="1"/>
                <c:pt idx="0">
                  <c:v>Low Economic Growth Case</c:v>
                </c:pt>
              </c:strCache>
            </c:strRef>
          </c:tx>
          <c:spPr>
            <a:ln>
              <a:solidFill>
                <a:schemeClr val="tx2">
                  <a:lumMod val="60000"/>
                  <a:lumOff val="40000"/>
                </a:schemeClr>
              </a:solidFill>
            </a:ln>
          </c:spPr>
          <c:marker>
            <c:symbol val="none"/>
          </c:marker>
          <c:cat>
            <c:numRef>
              <c:f>Sheet5!$B$2:$BA$2</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Sheet5!$B$7:$BA$7</c:f>
              <c:numCache>
                <c:formatCode>#,##0</c:formatCode>
                <c:ptCount val="52"/>
                <c:pt idx="0">
                  <c:v>1599.7993448778043</c:v>
                </c:pt>
                <c:pt idx="1">
                  <c:v>1971.8045993820519</c:v>
                </c:pt>
                <c:pt idx="2">
                  <c:v>2187.8687405522887</c:v>
                </c:pt>
                <c:pt idx="3">
                  <c:v>2884.3205925554298</c:v>
                </c:pt>
                <c:pt idx="4">
                  <c:v>2502.5899466299384</c:v>
                </c:pt>
                <c:pt idx="5">
                  <c:v>2909.2637870670837</c:v>
                </c:pt>
                <c:pt idx="6">
                  <c:v>3688.9432410964964</c:v>
                </c:pt>
                <c:pt idx="7">
                  <c:v>3467.0519183237752</c:v>
                </c:pt>
                <c:pt idx="8">
                  <c:v>3115.7239906002987</c:v>
                </c:pt>
                <c:pt idx="9">
                  <c:v>3004.2811365092925</c:v>
                </c:pt>
                <c:pt idx="10">
                  <c:v>3019.8675496688743</c:v>
                </c:pt>
                <c:pt idx="11">
                  <c:v>3128.9724417859425</c:v>
                </c:pt>
                <c:pt idx="12">
                  <c:v>3506.9429609057888</c:v>
                </c:pt>
                <c:pt idx="13">
                  <c:v>4301.8500320444346</c:v>
                </c:pt>
                <c:pt idx="14">
                  <c:v>4239.5043794061094</c:v>
                </c:pt>
                <c:pt idx="15">
                  <c:v>4118.7096774193542</c:v>
                </c:pt>
                <c:pt idx="16">
                  <c:v>3354.9754325998711</c:v>
                </c:pt>
                <c:pt idx="17">
                  <c:v>3593.64238410596</c:v>
                </c:pt>
                <c:pt idx="18">
                  <c:v>4560</c:v>
                </c:pt>
              </c:numCache>
            </c:numRef>
          </c:val>
        </c:ser>
        <c:ser>
          <c:idx val="5"/>
          <c:order val="5"/>
          <c:tx>
            <c:strRef>
              <c:f>Sheet5!$A$8</c:f>
              <c:strCache>
                <c:ptCount val="1"/>
                <c:pt idx="0">
                  <c:v>Low Economic Growth Case</c:v>
                </c:pt>
              </c:strCache>
            </c:strRef>
          </c:tx>
          <c:spPr>
            <a:ln>
              <a:solidFill>
                <a:srgbClr val="00B050"/>
              </a:solidFill>
              <a:prstDash val="sysDash"/>
            </a:ln>
          </c:spPr>
          <c:marker>
            <c:symbol val="none"/>
          </c:marker>
          <c:cat>
            <c:numRef>
              <c:f>Sheet5!$B$2:$BA$2</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Sheet5!$B$8:$BA$8</c:f>
              <c:numCache>
                <c:formatCode>General</c:formatCode>
                <c:ptCount val="52"/>
                <c:pt idx="18" formatCode="#,##0">
                  <c:v>4560</c:v>
                </c:pt>
                <c:pt idx="19" formatCode="#,##0">
                  <c:v>4228.6893101000751</c:v>
                </c:pt>
                <c:pt idx="20" formatCode="#,##0">
                  <c:v>4537.1992365087281</c:v>
                </c:pt>
                <c:pt idx="21" formatCode="#,##0">
                  <c:v>4429.0962258609616</c:v>
                </c:pt>
                <c:pt idx="22" formatCode="#,##0">
                  <c:v>4564.4263499582003</c:v>
                </c:pt>
                <c:pt idx="23" formatCode="#,##0">
                  <c:v>4667.234812129399</c:v>
                </c:pt>
                <c:pt idx="24" formatCode="#,##0">
                  <c:v>4706.1900258811602</c:v>
                </c:pt>
                <c:pt idx="25" formatCode="#,##0">
                  <c:v>4759.0841591218514</c:v>
                </c:pt>
                <c:pt idx="26" formatCode="#,##0">
                  <c:v>4917.6707067460839</c:v>
                </c:pt>
                <c:pt idx="27" formatCode="#,##0">
                  <c:v>5184.7647781113083</c:v>
                </c:pt>
                <c:pt idx="28" formatCode="#,##0">
                  <c:v>5378.7929054825454</c:v>
                </c:pt>
                <c:pt idx="29" formatCode="#,##0">
                  <c:v>5626.6548463777044</c:v>
                </c:pt>
                <c:pt idx="30" formatCode="#,##0">
                  <c:v>5943.1110009829099</c:v>
                </c:pt>
                <c:pt idx="31" formatCode="#,##0">
                  <c:v>6101.1924418135404</c:v>
                </c:pt>
                <c:pt idx="32" formatCode="#,##0">
                  <c:v>6319.9892675075089</c:v>
                </c:pt>
                <c:pt idx="33" formatCode="#,##0">
                  <c:v>6494.0272344325585</c:v>
                </c:pt>
                <c:pt idx="34" formatCode="#,##0">
                  <c:v>6602.7784354478608</c:v>
                </c:pt>
                <c:pt idx="35" formatCode="#,##0">
                  <c:v>6663.7565602150389</c:v>
                </c:pt>
                <c:pt idx="36" formatCode="#,##0">
                  <c:v>6708.993177856054</c:v>
                </c:pt>
                <c:pt idx="37" formatCode="#,##0">
                  <c:v>6810.1814859111328</c:v>
                </c:pt>
                <c:pt idx="38" formatCode="#,##0">
                  <c:v>6927.1804417719204</c:v>
                </c:pt>
                <c:pt idx="39" formatCode="#,##0">
                  <c:v>7084.6816412490107</c:v>
                </c:pt>
                <c:pt idx="40" formatCode="#,##0">
                  <c:v>7299.5264196202224</c:v>
                </c:pt>
                <c:pt idx="41" formatCode="#,##0">
                  <c:v>7599.9344501942578</c:v>
                </c:pt>
                <c:pt idx="42" formatCode="#,##0">
                  <c:v>7894.8218857465181</c:v>
                </c:pt>
                <c:pt idx="43" formatCode="#,##0">
                  <c:v>7960.7991187294647</c:v>
                </c:pt>
                <c:pt idx="44" formatCode="#,##0">
                  <c:v>8136.3470655797364</c:v>
                </c:pt>
                <c:pt idx="45" formatCode="#,##0">
                  <c:v>8315.2977876987825</c:v>
                </c:pt>
                <c:pt idx="46" formatCode="#,##0">
                  <c:v>8496.0067383583264</c:v>
                </c:pt>
                <c:pt idx="47" formatCode="#,##0">
                  <c:v>8678.3027214383874</c:v>
                </c:pt>
                <c:pt idx="48" formatCode="#,##0">
                  <c:v>8861.1007165517549</c:v>
                </c:pt>
                <c:pt idx="49" formatCode="#,##0">
                  <c:v>9043.310140655125</c:v>
                </c:pt>
                <c:pt idx="50" formatCode="#,##0">
                  <c:v>9224.0519112525162</c:v>
                </c:pt>
                <c:pt idx="51" formatCode="#,##0">
                  <c:v>9401.9733941044487</c:v>
                </c:pt>
              </c:numCache>
            </c:numRef>
          </c:val>
        </c:ser>
        <c:marker val="1"/>
        <c:axId val="139097216"/>
        <c:axId val="139098752"/>
      </c:lineChart>
      <c:catAx>
        <c:axId val="139097216"/>
        <c:scaling>
          <c:orientation val="minMax"/>
        </c:scaling>
        <c:axPos val="b"/>
        <c:numFmt formatCode="General" sourceLinked="1"/>
        <c:majorTickMark val="in"/>
        <c:tickLblPos val="nextTo"/>
        <c:spPr>
          <a:ln>
            <a:solidFill>
              <a:schemeClr val="tx1"/>
            </a:solidFill>
          </a:ln>
        </c:spPr>
        <c:crossAx val="139098752"/>
        <c:crosses val="autoZero"/>
        <c:auto val="1"/>
        <c:lblAlgn val="ctr"/>
        <c:lblOffset val="100"/>
      </c:catAx>
      <c:valAx>
        <c:axId val="139098752"/>
        <c:scaling>
          <c:orientation val="minMax"/>
        </c:scaling>
        <c:axPos val="l"/>
        <c:title>
          <c:tx>
            <c:rich>
              <a:bodyPr rot="-5400000" vert="horz"/>
              <a:lstStyle/>
              <a:p>
                <a:pPr>
                  <a:defRPr/>
                </a:pPr>
                <a:r>
                  <a:rPr lang="en-US"/>
                  <a:t>Shipments (1,000)</a:t>
                </a:r>
              </a:p>
            </c:rich>
          </c:tx>
          <c:layout>
            <c:manualLayout>
              <c:xMode val="edge"/>
              <c:yMode val="edge"/>
              <c:x val="8.2657843956053956E-3"/>
              <c:y val="0.33033266296921859"/>
            </c:manualLayout>
          </c:layout>
        </c:title>
        <c:numFmt formatCode="#,##0" sourceLinked="1"/>
        <c:majorTickMark val="in"/>
        <c:tickLblPos val="nextTo"/>
        <c:spPr>
          <a:ln>
            <a:solidFill>
              <a:sysClr val="windowText" lastClr="000000"/>
            </a:solidFill>
          </a:ln>
        </c:spPr>
        <c:crossAx val="139097216"/>
        <c:crosses val="autoZero"/>
        <c:crossBetween val="between"/>
      </c:valAx>
    </c:plotArea>
    <c:legend>
      <c:legendPos val="b"/>
      <c:legendEntry>
        <c:idx val="0"/>
        <c:delete val="1"/>
      </c:legendEntry>
      <c:legendEntry>
        <c:idx val="2"/>
        <c:delete val="1"/>
      </c:legendEntry>
      <c:legendEntry>
        <c:idx val="4"/>
        <c:delete val="1"/>
      </c:legendEntry>
      <c:layout>
        <c:manualLayout>
          <c:xMode val="edge"/>
          <c:yMode val="edge"/>
          <c:x val="0.10465451952449703"/>
          <c:y val="0.91603559950016644"/>
          <c:w val="0.83775482020570924"/>
          <c:h val="5.1408436201094906E-2"/>
        </c:manualLayout>
      </c:layout>
      <c:spPr>
        <a:ln>
          <a:solidFill>
            <a:sysClr val="windowText" lastClr="000000"/>
          </a:solidFill>
        </a:ln>
      </c:spPr>
    </c:legend>
    <c:plotVisOnly val="1"/>
  </c:chart>
  <c:spPr>
    <a:ln>
      <a:solidFill>
        <a:sysClr val="windowText" lastClr="000000"/>
      </a:solidFill>
    </a:ln>
  </c:sp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plotArea>
      <c:layout>
        <c:manualLayout>
          <c:layoutTarget val="inner"/>
          <c:xMode val="edge"/>
          <c:yMode val="edge"/>
          <c:x val="0.10675081426276881"/>
          <c:y val="3.9011127957902431E-2"/>
          <c:w val="0.86373587503729199"/>
          <c:h val="0.79740773840575419"/>
        </c:manualLayout>
      </c:layout>
      <c:areaChart>
        <c:grouping val="stacked"/>
        <c:ser>
          <c:idx val="5"/>
          <c:order val="0"/>
          <c:tx>
            <c:strRef>
              <c:f>Sheet5!$B$44</c:f>
              <c:strCache>
                <c:ptCount val="1"/>
                <c:pt idx="0">
                  <c:v>200-500hp</c:v>
                </c:pt>
              </c:strCache>
            </c:strRef>
          </c:tx>
          <c:cat>
            <c:numRef>
              <c:f>Sheet5!$C$38:$BB$38</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Sheet5!$C$44:$BB$44</c:f>
              <c:numCache>
                <c:formatCode>General</c:formatCode>
                <c:ptCount val="52"/>
                <c:pt idx="0">
                  <c:v>7.9989967243890217</c:v>
                </c:pt>
                <c:pt idx="1">
                  <c:v>9.8590229969102605</c:v>
                </c:pt>
                <c:pt idx="2">
                  <c:v>10.939343702761445</c:v>
                </c:pt>
                <c:pt idx="3">
                  <c:v>14.421602962777149</c:v>
                </c:pt>
                <c:pt idx="4">
                  <c:v>12.512949733149693</c:v>
                </c:pt>
                <c:pt idx="5">
                  <c:v>14.546318935335419</c:v>
                </c:pt>
                <c:pt idx="6">
                  <c:v>18.444716205482482</c:v>
                </c:pt>
                <c:pt idx="7">
                  <c:v>17.335259591618875</c:v>
                </c:pt>
                <c:pt idx="8">
                  <c:v>15.578619953001494</c:v>
                </c:pt>
                <c:pt idx="9">
                  <c:v>15.021405682546463</c:v>
                </c:pt>
                <c:pt idx="10">
                  <c:v>15.099337748344372</c:v>
                </c:pt>
                <c:pt idx="11">
                  <c:v>15.644862208929712</c:v>
                </c:pt>
                <c:pt idx="12">
                  <c:v>17.534714804528946</c:v>
                </c:pt>
                <c:pt idx="13">
                  <c:v>21.509250160222173</c:v>
                </c:pt>
                <c:pt idx="14">
                  <c:v>21.197521897030548</c:v>
                </c:pt>
                <c:pt idx="15">
                  <c:v>20.593548387096771</c:v>
                </c:pt>
                <c:pt idx="16">
                  <c:v>16.774877162999356</c:v>
                </c:pt>
                <c:pt idx="17">
                  <c:v>17.9682119205298</c:v>
                </c:pt>
                <c:pt idx="18">
                  <c:v>22.8</c:v>
                </c:pt>
                <c:pt idx="19">
                  <c:v>21.66031663008755</c:v>
                </c:pt>
                <c:pt idx="20">
                  <c:v>24.907849690516851</c:v>
                </c:pt>
                <c:pt idx="21">
                  <c:v>24.61357811657539</c:v>
                </c:pt>
                <c:pt idx="22">
                  <c:v>25.443302965968225</c:v>
                </c:pt>
                <c:pt idx="23">
                  <c:v>26.172173137272459</c:v>
                </c:pt>
                <c:pt idx="24">
                  <c:v>26.749618997511028</c:v>
                </c:pt>
                <c:pt idx="25">
                  <c:v>27.47438884777382</c:v>
                </c:pt>
                <c:pt idx="26">
                  <c:v>28.300732299283599</c:v>
                </c:pt>
                <c:pt idx="27">
                  <c:v>29.31386552945494</c:v>
                </c:pt>
                <c:pt idx="28">
                  <c:v>30.557304913648743</c:v>
                </c:pt>
                <c:pt idx="29">
                  <c:v>31.983555872585644</c:v>
                </c:pt>
                <c:pt idx="30">
                  <c:v>33.38081277666668</c:v>
                </c:pt>
                <c:pt idx="31">
                  <c:v>34.822160405648546</c:v>
                </c:pt>
                <c:pt idx="32">
                  <c:v>36.387572541007167</c:v>
                </c:pt>
                <c:pt idx="33">
                  <c:v>37.842287237876896</c:v>
                </c:pt>
                <c:pt idx="34">
                  <c:v>39.127444486270171</c:v>
                </c:pt>
                <c:pt idx="35">
                  <c:v>40.266670732104124</c:v>
                </c:pt>
                <c:pt idx="36">
                  <c:v>41.442830418244661</c:v>
                </c:pt>
                <c:pt idx="37">
                  <c:v>42.693594742694167</c:v>
                </c:pt>
                <c:pt idx="38">
                  <c:v>43.725390017121271</c:v>
                </c:pt>
                <c:pt idx="39">
                  <c:v>45.023509782077333</c:v>
                </c:pt>
                <c:pt idx="40">
                  <c:v>46.46991982521989</c:v>
                </c:pt>
                <c:pt idx="41">
                  <c:v>48.149856490081774</c:v>
                </c:pt>
                <c:pt idx="42">
                  <c:v>49.949272659131388</c:v>
                </c:pt>
                <c:pt idx="43">
                  <c:v>51.289169792930416</c:v>
                </c:pt>
                <c:pt idx="44">
                  <c:v>52.904790368296553</c:v>
                </c:pt>
                <c:pt idx="45">
                  <c:v>54.569672436328666</c:v>
                </c:pt>
                <c:pt idx="46">
                  <c:v>56.273803228539322</c:v>
                </c:pt>
                <c:pt idx="47">
                  <c:v>58.016504686648418</c:v>
                </c:pt>
                <c:pt idx="48">
                  <c:v>59.790973661416167</c:v>
                </c:pt>
                <c:pt idx="49">
                  <c:v>61.59010348343665</c:v>
                </c:pt>
                <c:pt idx="50">
                  <c:v>63.407947501402695</c:v>
                </c:pt>
                <c:pt idx="51">
                  <c:v>65.235089334065592</c:v>
                </c:pt>
              </c:numCache>
            </c:numRef>
          </c:val>
        </c:ser>
        <c:ser>
          <c:idx val="4"/>
          <c:order val="1"/>
          <c:tx>
            <c:strRef>
              <c:f>Sheet5!$B$43</c:f>
              <c:strCache>
                <c:ptCount val="1"/>
                <c:pt idx="0">
                  <c:v>100-200hp</c:v>
                </c:pt>
              </c:strCache>
            </c:strRef>
          </c:tx>
          <c:cat>
            <c:numRef>
              <c:f>Sheet5!$C$38:$BB$38</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Sheet5!$C$43:$BB$43</c:f>
              <c:numCache>
                <c:formatCode>General</c:formatCode>
                <c:ptCount val="52"/>
                <c:pt idx="0">
                  <c:v>15.997993448778043</c:v>
                </c:pt>
                <c:pt idx="1">
                  <c:v>19.718045993820521</c:v>
                </c:pt>
                <c:pt idx="2">
                  <c:v>21.878687405522889</c:v>
                </c:pt>
                <c:pt idx="3">
                  <c:v>28.843205925554297</c:v>
                </c:pt>
                <c:pt idx="4">
                  <c:v>25.025899466299386</c:v>
                </c:pt>
                <c:pt idx="5">
                  <c:v>29.092637870670838</c:v>
                </c:pt>
                <c:pt idx="6">
                  <c:v>36.889432410964965</c:v>
                </c:pt>
                <c:pt idx="7">
                  <c:v>34.670519183237751</c:v>
                </c:pt>
                <c:pt idx="8">
                  <c:v>31.157239906002989</c:v>
                </c:pt>
                <c:pt idx="9">
                  <c:v>30.042811365092927</c:v>
                </c:pt>
                <c:pt idx="10">
                  <c:v>30.198675496688743</c:v>
                </c:pt>
                <c:pt idx="11">
                  <c:v>31.289724417859425</c:v>
                </c:pt>
                <c:pt idx="12">
                  <c:v>35.069429609057892</c:v>
                </c:pt>
                <c:pt idx="13">
                  <c:v>43.018500320444346</c:v>
                </c:pt>
                <c:pt idx="14">
                  <c:v>42.395043794061095</c:v>
                </c:pt>
                <c:pt idx="15">
                  <c:v>41.187096774193542</c:v>
                </c:pt>
                <c:pt idx="16">
                  <c:v>33.549754325998713</c:v>
                </c:pt>
                <c:pt idx="17">
                  <c:v>35.9364238410596</c:v>
                </c:pt>
                <c:pt idx="18">
                  <c:v>45.6</c:v>
                </c:pt>
                <c:pt idx="19">
                  <c:v>43.3206332601751</c:v>
                </c:pt>
                <c:pt idx="20">
                  <c:v>49.815699381033703</c:v>
                </c:pt>
                <c:pt idx="21">
                  <c:v>49.227156233150779</c:v>
                </c:pt>
                <c:pt idx="22">
                  <c:v>50.886605931936451</c:v>
                </c:pt>
                <c:pt idx="23">
                  <c:v>52.344346274544918</c:v>
                </c:pt>
                <c:pt idx="24">
                  <c:v>53.499237995022057</c:v>
                </c:pt>
                <c:pt idx="25">
                  <c:v>54.948777695547641</c:v>
                </c:pt>
                <c:pt idx="26">
                  <c:v>56.601464598567198</c:v>
                </c:pt>
                <c:pt idx="27">
                  <c:v>58.62773105890988</c:v>
                </c:pt>
                <c:pt idx="28">
                  <c:v>61.114609827297485</c:v>
                </c:pt>
                <c:pt idx="29">
                  <c:v>63.967111745171287</c:v>
                </c:pt>
                <c:pt idx="30">
                  <c:v>66.76162555333336</c:v>
                </c:pt>
                <c:pt idx="31">
                  <c:v>69.644320811297092</c:v>
                </c:pt>
                <c:pt idx="32">
                  <c:v>72.775145082014333</c:v>
                </c:pt>
                <c:pt idx="33">
                  <c:v>75.684574475753791</c:v>
                </c:pt>
                <c:pt idx="34">
                  <c:v>78.254888972540343</c:v>
                </c:pt>
                <c:pt idx="35">
                  <c:v>80.533341464208249</c:v>
                </c:pt>
                <c:pt idx="36">
                  <c:v>82.885660836489322</c:v>
                </c:pt>
                <c:pt idx="37">
                  <c:v>85.387189485388333</c:v>
                </c:pt>
                <c:pt idx="38">
                  <c:v>87.450780034242541</c:v>
                </c:pt>
                <c:pt idx="39">
                  <c:v>90.047019564154667</c:v>
                </c:pt>
                <c:pt idx="40">
                  <c:v>92.939839650439779</c:v>
                </c:pt>
                <c:pt idx="41">
                  <c:v>96.299712980163548</c:v>
                </c:pt>
                <c:pt idx="42">
                  <c:v>99.898545318262777</c:v>
                </c:pt>
                <c:pt idx="43">
                  <c:v>102.57833958586083</c:v>
                </c:pt>
                <c:pt idx="44">
                  <c:v>105.80958073659311</c:v>
                </c:pt>
                <c:pt idx="45">
                  <c:v>109.13934487265733</c:v>
                </c:pt>
                <c:pt idx="46">
                  <c:v>112.54760645707864</c:v>
                </c:pt>
                <c:pt idx="47">
                  <c:v>116.03300937329684</c:v>
                </c:pt>
                <c:pt idx="48">
                  <c:v>119.58194732283233</c:v>
                </c:pt>
                <c:pt idx="49">
                  <c:v>123.1802069668733</c:v>
                </c:pt>
                <c:pt idx="50">
                  <c:v>126.81589500280539</c:v>
                </c:pt>
                <c:pt idx="51">
                  <c:v>130.47017866813118</c:v>
                </c:pt>
              </c:numCache>
            </c:numRef>
          </c:val>
        </c:ser>
        <c:ser>
          <c:idx val="3"/>
          <c:order val="2"/>
          <c:tx>
            <c:strRef>
              <c:f>Sheet5!$B$42</c:f>
              <c:strCache>
                <c:ptCount val="1"/>
                <c:pt idx="0">
                  <c:v>50-100hp</c:v>
                </c:pt>
              </c:strCache>
            </c:strRef>
          </c:tx>
          <c:cat>
            <c:numRef>
              <c:f>Sheet5!$C$38:$BB$38</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Sheet5!$C$42:$BB$42</c:f>
              <c:numCache>
                <c:formatCode>General</c:formatCode>
                <c:ptCount val="52"/>
                <c:pt idx="0">
                  <c:v>39.99498362194511</c:v>
                </c:pt>
                <c:pt idx="1">
                  <c:v>49.295114984551304</c:v>
                </c:pt>
                <c:pt idx="2">
                  <c:v>54.69671851380722</c:v>
                </c:pt>
                <c:pt idx="3">
                  <c:v>72.108014813885745</c:v>
                </c:pt>
                <c:pt idx="4">
                  <c:v>62.564748665748461</c:v>
                </c:pt>
                <c:pt idx="5">
                  <c:v>72.731594676677091</c:v>
                </c:pt>
                <c:pt idx="6">
                  <c:v>92.223581027412422</c:v>
                </c:pt>
                <c:pt idx="7">
                  <c:v>86.676297958094381</c:v>
                </c:pt>
                <c:pt idx="8">
                  <c:v>77.893099765007477</c:v>
                </c:pt>
                <c:pt idx="9">
                  <c:v>75.107028412732319</c:v>
                </c:pt>
                <c:pt idx="10">
                  <c:v>75.496688741721854</c:v>
                </c:pt>
                <c:pt idx="11">
                  <c:v>78.224311044648573</c:v>
                </c:pt>
                <c:pt idx="12">
                  <c:v>87.673574022644729</c:v>
                </c:pt>
                <c:pt idx="13">
                  <c:v>107.54625080111087</c:v>
                </c:pt>
                <c:pt idx="14">
                  <c:v>105.98760948515275</c:v>
                </c:pt>
                <c:pt idx="15">
                  <c:v>102.96774193548386</c:v>
                </c:pt>
                <c:pt idx="16">
                  <c:v>83.874385814996785</c:v>
                </c:pt>
                <c:pt idx="17">
                  <c:v>89.841059602649011</c:v>
                </c:pt>
                <c:pt idx="18">
                  <c:v>114</c:v>
                </c:pt>
                <c:pt idx="19">
                  <c:v>108.30158315043775</c:v>
                </c:pt>
                <c:pt idx="20">
                  <c:v>124.53924845258426</c:v>
                </c:pt>
                <c:pt idx="21">
                  <c:v>123.06789058287696</c:v>
                </c:pt>
                <c:pt idx="22">
                  <c:v>127.21651482984112</c:v>
                </c:pt>
                <c:pt idx="23">
                  <c:v>130.8608656863623</c:v>
                </c:pt>
                <c:pt idx="24">
                  <c:v>133.74809498755516</c:v>
                </c:pt>
                <c:pt idx="25">
                  <c:v>137.3719442388691</c:v>
                </c:pt>
                <c:pt idx="26">
                  <c:v>141.503661496418</c:v>
                </c:pt>
                <c:pt idx="27">
                  <c:v>146.56932764727469</c:v>
                </c:pt>
                <c:pt idx="28">
                  <c:v>152.78652456824372</c:v>
                </c:pt>
                <c:pt idx="29">
                  <c:v>159.91777936292823</c:v>
                </c:pt>
                <c:pt idx="30">
                  <c:v>166.90406388333341</c:v>
                </c:pt>
                <c:pt idx="31">
                  <c:v>174.11080202824272</c:v>
                </c:pt>
                <c:pt idx="32">
                  <c:v>181.93786270503585</c:v>
                </c:pt>
                <c:pt idx="33">
                  <c:v>189.21143618938447</c:v>
                </c:pt>
                <c:pt idx="34">
                  <c:v>195.63722243135086</c:v>
                </c:pt>
                <c:pt idx="35">
                  <c:v>201.33335366052063</c:v>
                </c:pt>
                <c:pt idx="36">
                  <c:v>207.2141520912233</c:v>
                </c:pt>
                <c:pt idx="37">
                  <c:v>213.46797371347085</c:v>
                </c:pt>
                <c:pt idx="38">
                  <c:v>218.62695008560638</c:v>
                </c:pt>
                <c:pt idx="39">
                  <c:v>225.11754891038669</c:v>
                </c:pt>
                <c:pt idx="40">
                  <c:v>232.34959912609943</c:v>
                </c:pt>
                <c:pt idx="41">
                  <c:v>240.74928245040888</c:v>
                </c:pt>
                <c:pt idx="42">
                  <c:v>249.74636329565692</c:v>
                </c:pt>
                <c:pt idx="43">
                  <c:v>256.4458489646521</c:v>
                </c:pt>
                <c:pt idx="44">
                  <c:v>264.52395184148276</c:v>
                </c:pt>
                <c:pt idx="45">
                  <c:v>272.84836218164332</c:v>
                </c:pt>
                <c:pt idx="46">
                  <c:v>281.36901614269658</c:v>
                </c:pt>
                <c:pt idx="47">
                  <c:v>290.0825234332421</c:v>
                </c:pt>
                <c:pt idx="48">
                  <c:v>298.95486830708086</c:v>
                </c:pt>
                <c:pt idx="49">
                  <c:v>307.95051741718328</c:v>
                </c:pt>
                <c:pt idx="50">
                  <c:v>317.03973750701351</c:v>
                </c:pt>
                <c:pt idx="51">
                  <c:v>326.17544667032797</c:v>
                </c:pt>
              </c:numCache>
            </c:numRef>
          </c:val>
        </c:ser>
        <c:ser>
          <c:idx val="2"/>
          <c:order val="3"/>
          <c:tx>
            <c:strRef>
              <c:f>Sheet5!$B$41</c:f>
              <c:strCache>
                <c:ptCount val="1"/>
                <c:pt idx="0">
                  <c:v>20-50hp</c:v>
                </c:pt>
              </c:strCache>
            </c:strRef>
          </c:tx>
          <c:cat>
            <c:numRef>
              <c:f>Sheet5!$C$38:$BB$38</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Sheet5!$C$41:$BB$41</c:f>
              <c:numCache>
                <c:formatCode>General</c:formatCode>
                <c:ptCount val="52"/>
                <c:pt idx="0">
                  <c:v>119.98495086583532</c:v>
                </c:pt>
                <c:pt idx="1">
                  <c:v>147.88534495365388</c:v>
                </c:pt>
                <c:pt idx="2">
                  <c:v>164.09015554142164</c:v>
                </c:pt>
                <c:pt idx="3">
                  <c:v>216.32404444165724</c:v>
                </c:pt>
                <c:pt idx="4">
                  <c:v>187.69424599724536</c:v>
                </c:pt>
                <c:pt idx="5">
                  <c:v>218.19478403003129</c:v>
                </c:pt>
                <c:pt idx="6">
                  <c:v>276.67074308223721</c:v>
                </c:pt>
                <c:pt idx="7">
                  <c:v>260.02889387428314</c:v>
                </c:pt>
                <c:pt idx="8">
                  <c:v>233.67929929502239</c:v>
                </c:pt>
                <c:pt idx="9">
                  <c:v>225.32108523819693</c:v>
                </c:pt>
                <c:pt idx="10">
                  <c:v>226.49006622516558</c:v>
                </c:pt>
                <c:pt idx="11">
                  <c:v>234.67293313394566</c:v>
                </c:pt>
                <c:pt idx="12">
                  <c:v>263.02072206793417</c:v>
                </c:pt>
                <c:pt idx="13">
                  <c:v>322.6387524033326</c:v>
                </c:pt>
                <c:pt idx="14">
                  <c:v>317.96282845545818</c:v>
                </c:pt>
                <c:pt idx="15">
                  <c:v>308.90322580645153</c:v>
                </c:pt>
                <c:pt idx="16">
                  <c:v>251.62315744499031</c:v>
                </c:pt>
                <c:pt idx="17">
                  <c:v>269.52317880794698</c:v>
                </c:pt>
                <c:pt idx="18">
                  <c:v>342</c:v>
                </c:pt>
                <c:pt idx="19">
                  <c:v>324.90474945131325</c:v>
                </c:pt>
                <c:pt idx="20">
                  <c:v>373.61774535775277</c:v>
                </c:pt>
                <c:pt idx="21">
                  <c:v>369.20367174863082</c:v>
                </c:pt>
                <c:pt idx="22">
                  <c:v>381.64954448952335</c:v>
                </c:pt>
                <c:pt idx="23">
                  <c:v>392.58259705908682</c:v>
                </c:pt>
                <c:pt idx="24">
                  <c:v>401.2442849626654</c:v>
                </c:pt>
                <c:pt idx="25">
                  <c:v>412.11583271660731</c:v>
                </c:pt>
                <c:pt idx="26">
                  <c:v>424.51098448925399</c:v>
                </c:pt>
                <c:pt idx="27">
                  <c:v>439.70798294182407</c:v>
                </c:pt>
                <c:pt idx="28">
                  <c:v>458.35957370473108</c:v>
                </c:pt>
                <c:pt idx="29">
                  <c:v>479.75333808878463</c:v>
                </c:pt>
                <c:pt idx="30">
                  <c:v>500.71219165000019</c:v>
                </c:pt>
                <c:pt idx="31">
                  <c:v>522.33240608472806</c:v>
                </c:pt>
                <c:pt idx="32">
                  <c:v>545.81358811510745</c:v>
                </c:pt>
                <c:pt idx="33">
                  <c:v>567.63430856815341</c:v>
                </c:pt>
                <c:pt idx="34">
                  <c:v>586.91166729405256</c:v>
                </c:pt>
                <c:pt idx="35">
                  <c:v>604.00006098156189</c:v>
                </c:pt>
                <c:pt idx="36">
                  <c:v>621.64245627366984</c:v>
                </c:pt>
                <c:pt idx="37">
                  <c:v>640.40392114041254</c:v>
                </c:pt>
                <c:pt idx="38">
                  <c:v>655.88085025681903</c:v>
                </c:pt>
                <c:pt idx="39">
                  <c:v>675.35264673116001</c:v>
                </c:pt>
                <c:pt idx="40">
                  <c:v>697.04879737829822</c:v>
                </c:pt>
                <c:pt idx="41">
                  <c:v>722.2478473512266</c:v>
                </c:pt>
                <c:pt idx="42">
                  <c:v>749.23908988697076</c:v>
                </c:pt>
                <c:pt idx="43">
                  <c:v>769.33754689395619</c:v>
                </c:pt>
                <c:pt idx="44">
                  <c:v>793.57185552444832</c:v>
                </c:pt>
                <c:pt idx="45">
                  <c:v>818.54508654492997</c:v>
                </c:pt>
                <c:pt idx="46">
                  <c:v>844.1070484280898</c:v>
                </c:pt>
                <c:pt idx="47">
                  <c:v>870.24757029972614</c:v>
                </c:pt>
                <c:pt idx="48">
                  <c:v>896.8646049212424</c:v>
                </c:pt>
                <c:pt idx="49">
                  <c:v>923.85155225154972</c:v>
                </c:pt>
                <c:pt idx="50">
                  <c:v>951.11921252104037</c:v>
                </c:pt>
                <c:pt idx="51">
                  <c:v>978.52634001098374</c:v>
                </c:pt>
              </c:numCache>
            </c:numRef>
          </c:val>
        </c:ser>
        <c:ser>
          <c:idx val="1"/>
          <c:order val="4"/>
          <c:tx>
            <c:strRef>
              <c:f>Sheet5!$B$40</c:f>
              <c:strCache>
                <c:ptCount val="1"/>
                <c:pt idx="0">
                  <c:v>5-20hp</c:v>
                </c:pt>
              </c:strCache>
            </c:strRef>
          </c:tx>
          <c:cat>
            <c:numRef>
              <c:f>Sheet5!$C$38:$BB$38</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Sheet5!$C$40:$BB$40</c:f>
              <c:numCache>
                <c:formatCode>General</c:formatCode>
                <c:ptCount val="52"/>
                <c:pt idx="0">
                  <c:v>479.93980346334126</c:v>
                </c:pt>
                <c:pt idx="1">
                  <c:v>591.54137981461554</c:v>
                </c:pt>
                <c:pt idx="2">
                  <c:v>656.36062216568655</c:v>
                </c:pt>
                <c:pt idx="3">
                  <c:v>865.29617776662894</c:v>
                </c:pt>
                <c:pt idx="4">
                  <c:v>750.77698398898144</c:v>
                </c:pt>
                <c:pt idx="5">
                  <c:v>872.77913612012514</c:v>
                </c:pt>
                <c:pt idx="6">
                  <c:v>1106.6829723289488</c:v>
                </c:pt>
                <c:pt idx="7">
                  <c:v>1040.1155754971326</c:v>
                </c:pt>
                <c:pt idx="8">
                  <c:v>934.71719718008956</c:v>
                </c:pt>
                <c:pt idx="9">
                  <c:v>901.28434095278772</c:v>
                </c:pt>
                <c:pt idx="10">
                  <c:v>905.96026490066231</c:v>
                </c:pt>
                <c:pt idx="11">
                  <c:v>938.69173253578265</c:v>
                </c:pt>
                <c:pt idx="12">
                  <c:v>1052.0828882717367</c:v>
                </c:pt>
                <c:pt idx="13">
                  <c:v>1290.5550096133304</c:v>
                </c:pt>
                <c:pt idx="14">
                  <c:v>1271.8513138218327</c:v>
                </c:pt>
                <c:pt idx="15">
                  <c:v>1235.6129032258061</c:v>
                </c:pt>
                <c:pt idx="16">
                  <c:v>1006.4926297799612</c:v>
                </c:pt>
                <c:pt idx="17">
                  <c:v>1078.0927152317879</c:v>
                </c:pt>
                <c:pt idx="18">
                  <c:v>1368</c:v>
                </c:pt>
                <c:pt idx="19">
                  <c:v>1299.618997805253</c:v>
                </c:pt>
                <c:pt idx="20">
                  <c:v>1494.4709814310111</c:v>
                </c:pt>
                <c:pt idx="21">
                  <c:v>1476.8146869945233</c:v>
                </c:pt>
                <c:pt idx="22">
                  <c:v>1526.5981779580934</c:v>
                </c:pt>
                <c:pt idx="23">
                  <c:v>1570.3303882363473</c:v>
                </c:pt>
                <c:pt idx="24">
                  <c:v>1604.9771398506616</c:v>
                </c:pt>
                <c:pt idx="25">
                  <c:v>1648.4633308664293</c:v>
                </c:pt>
                <c:pt idx="26">
                  <c:v>1698.0439379570159</c:v>
                </c:pt>
                <c:pt idx="27">
                  <c:v>1758.8319317672963</c:v>
                </c:pt>
                <c:pt idx="28">
                  <c:v>1833.4382948189243</c:v>
                </c:pt>
                <c:pt idx="29">
                  <c:v>1919.0133523551385</c:v>
                </c:pt>
                <c:pt idx="30">
                  <c:v>2002.8487666000008</c:v>
                </c:pt>
                <c:pt idx="31">
                  <c:v>2089.3296243389123</c:v>
                </c:pt>
                <c:pt idx="32">
                  <c:v>2183.2543524604298</c:v>
                </c:pt>
                <c:pt idx="33">
                  <c:v>2270.5372342726137</c:v>
                </c:pt>
                <c:pt idx="34">
                  <c:v>2347.6466691762103</c:v>
                </c:pt>
                <c:pt idx="35">
                  <c:v>2416.0002439262475</c:v>
                </c:pt>
                <c:pt idx="36">
                  <c:v>2486.5698250946793</c:v>
                </c:pt>
                <c:pt idx="37">
                  <c:v>2561.6156845616501</c:v>
                </c:pt>
                <c:pt idx="38">
                  <c:v>2623.5234010272761</c:v>
                </c:pt>
                <c:pt idx="39">
                  <c:v>2701.41058692464</c:v>
                </c:pt>
                <c:pt idx="40">
                  <c:v>2788.1951895131929</c:v>
                </c:pt>
                <c:pt idx="41">
                  <c:v>2888.9913894049064</c:v>
                </c:pt>
                <c:pt idx="42">
                  <c:v>2996.956359547883</c:v>
                </c:pt>
                <c:pt idx="43">
                  <c:v>3077.3501875758247</c:v>
                </c:pt>
                <c:pt idx="44">
                  <c:v>3174.2874220977933</c:v>
                </c:pt>
                <c:pt idx="45">
                  <c:v>3274.1803461797199</c:v>
                </c:pt>
                <c:pt idx="46">
                  <c:v>3376.4281937123592</c:v>
                </c:pt>
                <c:pt idx="47">
                  <c:v>3480.9902811989045</c:v>
                </c:pt>
                <c:pt idx="48">
                  <c:v>3587.4584196849696</c:v>
                </c:pt>
                <c:pt idx="49">
                  <c:v>3695.4062090061989</c:v>
                </c:pt>
                <c:pt idx="50">
                  <c:v>3804.4768500841615</c:v>
                </c:pt>
                <c:pt idx="51">
                  <c:v>3914.105360043935</c:v>
                </c:pt>
              </c:numCache>
            </c:numRef>
          </c:val>
        </c:ser>
        <c:ser>
          <c:idx val="0"/>
          <c:order val="5"/>
          <c:tx>
            <c:strRef>
              <c:f>Sheet5!$B$39</c:f>
              <c:strCache>
                <c:ptCount val="1"/>
                <c:pt idx="0">
                  <c:v>1-5hp</c:v>
                </c:pt>
              </c:strCache>
            </c:strRef>
          </c:tx>
          <c:cat>
            <c:numRef>
              <c:f>Sheet5!$C$38:$BB$38</c:f>
              <c:numCache>
                <c:formatCode>General</c:formatCode>
                <c:ptCount val="5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pt idx="32">
                  <c:v>2025</c:v>
                </c:pt>
                <c:pt idx="33">
                  <c:v>2026</c:v>
                </c:pt>
                <c:pt idx="34">
                  <c:v>2027</c:v>
                </c:pt>
                <c:pt idx="35">
                  <c:v>2028</c:v>
                </c:pt>
                <c:pt idx="36">
                  <c:v>2029</c:v>
                </c:pt>
                <c:pt idx="37">
                  <c:v>2030</c:v>
                </c:pt>
                <c:pt idx="38">
                  <c:v>2031</c:v>
                </c:pt>
                <c:pt idx="39">
                  <c:v>2032</c:v>
                </c:pt>
                <c:pt idx="40">
                  <c:v>2033</c:v>
                </c:pt>
                <c:pt idx="41">
                  <c:v>2034</c:v>
                </c:pt>
                <c:pt idx="42">
                  <c:v>2035</c:v>
                </c:pt>
                <c:pt idx="43">
                  <c:v>2036</c:v>
                </c:pt>
                <c:pt idx="44">
                  <c:v>2037</c:v>
                </c:pt>
                <c:pt idx="45">
                  <c:v>2038</c:v>
                </c:pt>
                <c:pt idx="46">
                  <c:v>2039</c:v>
                </c:pt>
                <c:pt idx="47">
                  <c:v>2040</c:v>
                </c:pt>
                <c:pt idx="48">
                  <c:v>2041</c:v>
                </c:pt>
                <c:pt idx="49">
                  <c:v>2042</c:v>
                </c:pt>
                <c:pt idx="50">
                  <c:v>2043</c:v>
                </c:pt>
                <c:pt idx="51">
                  <c:v>2044</c:v>
                </c:pt>
              </c:numCache>
            </c:numRef>
          </c:cat>
          <c:val>
            <c:numRef>
              <c:f>Sheet5!$C$39:$BB$39</c:f>
              <c:numCache>
                <c:formatCode>General</c:formatCode>
                <c:ptCount val="52"/>
                <c:pt idx="0">
                  <c:v>935.88261675351544</c:v>
                </c:pt>
                <c:pt idx="1">
                  <c:v>1153.5056906385003</c:v>
                </c:pt>
                <c:pt idx="2">
                  <c:v>1279.9032132230889</c:v>
                </c:pt>
                <c:pt idx="3">
                  <c:v>1687.3275466449263</c:v>
                </c:pt>
                <c:pt idx="4">
                  <c:v>1464.0151187785139</c:v>
                </c:pt>
                <c:pt idx="5">
                  <c:v>1701.9193154342438</c:v>
                </c:pt>
                <c:pt idx="6">
                  <c:v>2158.0317960414504</c:v>
                </c:pt>
                <c:pt idx="7">
                  <c:v>2028.2253722194084</c:v>
                </c:pt>
                <c:pt idx="8">
                  <c:v>1822.6985345011747</c:v>
                </c:pt>
                <c:pt idx="9">
                  <c:v>1757.504464857936</c:v>
                </c:pt>
                <c:pt idx="10">
                  <c:v>1766.6225165562914</c:v>
                </c:pt>
                <c:pt idx="11">
                  <c:v>1830.4488784447763</c:v>
                </c:pt>
                <c:pt idx="12">
                  <c:v>2051.5616321298862</c:v>
                </c:pt>
                <c:pt idx="13">
                  <c:v>2516.582268745994</c:v>
                </c:pt>
                <c:pt idx="14">
                  <c:v>2480.1100619525737</c:v>
                </c:pt>
                <c:pt idx="15">
                  <c:v>2409.4451612903222</c:v>
                </c:pt>
                <c:pt idx="16">
                  <c:v>1962.6606280709245</c:v>
                </c:pt>
                <c:pt idx="17">
                  <c:v>2102.2807947019865</c:v>
                </c:pt>
                <c:pt idx="18">
                  <c:v>2667.6</c:v>
                </c:pt>
                <c:pt idx="19">
                  <c:v>2534.2570457202432</c:v>
                </c:pt>
                <c:pt idx="20">
                  <c:v>2914.2184137904715</c:v>
                </c:pt>
                <c:pt idx="21">
                  <c:v>2879.7886396393205</c:v>
                </c:pt>
                <c:pt idx="22">
                  <c:v>2976.8664470182821</c:v>
                </c:pt>
                <c:pt idx="23">
                  <c:v>3062.1442570608774</c:v>
                </c:pt>
                <c:pt idx="24">
                  <c:v>3129.7054227087901</c:v>
                </c:pt>
                <c:pt idx="25">
                  <c:v>3214.5034951895368</c:v>
                </c:pt>
                <c:pt idx="26">
                  <c:v>3311.185679016181</c:v>
                </c:pt>
                <c:pt idx="27">
                  <c:v>3429.7222669462276</c:v>
                </c:pt>
                <c:pt idx="28">
                  <c:v>3575.2046748969024</c:v>
                </c:pt>
                <c:pt idx="29">
                  <c:v>3742.07603709252</c:v>
                </c:pt>
                <c:pt idx="30">
                  <c:v>3905.5550948700015</c:v>
                </c:pt>
                <c:pt idx="31">
                  <c:v>4074.1927674608792</c:v>
                </c:pt>
                <c:pt idx="32">
                  <c:v>4257.3459872978383</c:v>
                </c:pt>
                <c:pt idx="33">
                  <c:v>4427.5476068315966</c:v>
                </c:pt>
                <c:pt idx="34">
                  <c:v>4577.91100489361</c:v>
                </c:pt>
                <c:pt idx="35">
                  <c:v>4711.2004756561828</c:v>
                </c:pt>
                <c:pt idx="36">
                  <c:v>4848.8111589346245</c:v>
                </c:pt>
                <c:pt idx="37">
                  <c:v>4995.1505848952174</c:v>
                </c:pt>
                <c:pt idx="38">
                  <c:v>5115.8706320031888</c:v>
                </c:pt>
                <c:pt idx="39">
                  <c:v>5267.7506445030476</c:v>
                </c:pt>
                <c:pt idx="40">
                  <c:v>5436.9806195507263</c:v>
                </c:pt>
                <c:pt idx="41">
                  <c:v>5633.5332093395673</c:v>
                </c:pt>
                <c:pt idx="42">
                  <c:v>5844.0649011183714</c:v>
                </c:pt>
                <c:pt idx="43">
                  <c:v>6000.832865772858</c:v>
                </c:pt>
                <c:pt idx="44">
                  <c:v>6189.8604730906964</c:v>
                </c:pt>
                <c:pt idx="45">
                  <c:v>6384.6516750504534</c:v>
                </c:pt>
                <c:pt idx="46">
                  <c:v>6584.0349777391002</c:v>
                </c:pt>
                <c:pt idx="47">
                  <c:v>6787.931048337864</c:v>
                </c:pt>
                <c:pt idx="48">
                  <c:v>6995.5439183856906</c:v>
                </c:pt>
                <c:pt idx="49">
                  <c:v>7206.0421075620879</c:v>
                </c:pt>
                <c:pt idx="50">
                  <c:v>7418.7298576641151</c:v>
                </c:pt>
                <c:pt idx="51">
                  <c:v>7632.5054520856729</c:v>
                </c:pt>
              </c:numCache>
            </c:numRef>
          </c:val>
        </c:ser>
        <c:axId val="136814592"/>
        <c:axId val="136816128"/>
      </c:areaChart>
      <c:catAx>
        <c:axId val="136814592"/>
        <c:scaling>
          <c:orientation val="minMax"/>
        </c:scaling>
        <c:axPos val="b"/>
        <c:numFmt formatCode="General" sourceLinked="1"/>
        <c:majorTickMark val="in"/>
        <c:tickLblPos val="nextTo"/>
        <c:crossAx val="136816128"/>
        <c:crosses val="autoZero"/>
        <c:auto val="1"/>
        <c:lblAlgn val="ctr"/>
        <c:lblOffset val="100"/>
      </c:catAx>
      <c:valAx>
        <c:axId val="136816128"/>
        <c:scaling>
          <c:orientation val="minMax"/>
        </c:scaling>
        <c:axPos val="l"/>
        <c:title>
          <c:tx>
            <c:rich>
              <a:bodyPr rot="-5400000" vert="horz"/>
              <a:lstStyle/>
              <a:p>
                <a:pPr>
                  <a:defRPr/>
                </a:pPr>
                <a:r>
                  <a:rPr lang="en-US"/>
                  <a:t>Shipments (1,000)</a:t>
                </a:r>
              </a:p>
            </c:rich>
          </c:tx>
          <c:layout>
            <c:manualLayout>
              <c:xMode val="edge"/>
              <c:yMode val="edge"/>
              <c:x val="8.8061706823177165E-3"/>
              <c:y val="0.40214099217847632"/>
            </c:manualLayout>
          </c:layout>
        </c:title>
        <c:numFmt formatCode="General" sourceLinked="1"/>
        <c:majorTickMark val="in"/>
        <c:tickLblPos val="nextTo"/>
        <c:spPr>
          <a:ln>
            <a:solidFill>
              <a:sysClr val="windowText" lastClr="000000"/>
            </a:solidFill>
          </a:ln>
        </c:spPr>
        <c:crossAx val="136814592"/>
        <c:crosses val="autoZero"/>
        <c:crossBetween val="midCat"/>
      </c:valAx>
    </c:plotArea>
    <c:legend>
      <c:legendPos val="b"/>
      <c:layout/>
      <c:spPr>
        <a:ln>
          <a:solidFill>
            <a:sysClr val="windowText" lastClr="000000"/>
          </a:solidFill>
        </a:ln>
      </c:spPr>
    </c:legend>
    <c:plotVisOnly val="1"/>
  </c:chart>
  <c:spPr>
    <a:ln>
      <a:solidFill>
        <a:sysClr val="windowText" lastClr="000000"/>
      </a:solidFill>
    </a:ln>
  </c:sp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US"/>
  <c:chart>
    <c:plotArea>
      <c:layout>
        <c:manualLayout>
          <c:layoutTarget val="inner"/>
          <c:xMode val="edge"/>
          <c:yMode val="edge"/>
          <c:x val="0.12376464926269534"/>
          <c:y val="5.7351032708778032E-2"/>
          <c:w val="0.80994224458679365"/>
          <c:h val="0.66407968218640456"/>
        </c:manualLayout>
      </c:layout>
      <c:lineChart>
        <c:grouping val="standard"/>
        <c:ser>
          <c:idx val="0"/>
          <c:order val="0"/>
          <c:tx>
            <c:v>Shipments Index</c:v>
          </c:tx>
          <c:spPr>
            <a:ln>
              <a:solidFill>
                <a:srgbClr val="0070C0"/>
              </a:solidFill>
            </a:ln>
          </c:spPr>
          <c:marker>
            <c:symbol val="diamond"/>
            <c:size val="7"/>
            <c:spPr>
              <a:solidFill>
                <a:schemeClr val="bg1"/>
              </a:solidFill>
              <a:ln>
                <a:solidFill>
                  <a:srgbClr val="0070C0"/>
                </a:solidFill>
              </a:ln>
            </c:spPr>
          </c:marker>
          <c:cat>
            <c:numRef>
              <c:f>'Invest. vs. Ship.'!$O$7:$O$25</c:f>
              <c:numCache>
                <c:formatCode>General</c:formatCode>
                <c:ptCount val="19"/>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numCache>
            </c:numRef>
          </c:cat>
          <c:val>
            <c:numRef>
              <c:f>'Invest. vs. Ship.'!$C$7:$C$25</c:f>
              <c:numCache>
                <c:formatCode>0.0</c:formatCode>
                <c:ptCount val="19"/>
                <c:pt idx="0">
                  <c:v>51.345990521117223</c:v>
                </c:pt>
                <c:pt idx="1">
                  <c:v>63.285599280639403</c:v>
                </c:pt>
                <c:pt idx="2">
                  <c:v>70.220236039931052</c:v>
                </c:pt>
                <c:pt idx="3">
                  <c:v>92.573045663127388</c:v>
                </c:pt>
                <c:pt idx="4">
                  <c:v>80.321297848586724</c:v>
                </c:pt>
                <c:pt idx="5">
                  <c:v>93.373604203835868</c:v>
                </c:pt>
                <c:pt idx="6">
                  <c:v>118.39762611275965</c:v>
                </c:pt>
                <c:pt idx="7">
                  <c:v>111.2759643916914</c:v>
                </c:pt>
                <c:pt idx="8">
                  <c:v>100</c:v>
                </c:pt>
                <c:pt idx="9">
                  <c:v>96.423211605802905</c:v>
                </c:pt>
                <c:pt idx="10">
                  <c:v>96.923461730865426</c:v>
                </c:pt>
                <c:pt idx="11">
                  <c:v>100.42521260630315</c:v>
                </c:pt>
                <c:pt idx="12">
                  <c:v>112.55627813906953</c:v>
                </c:pt>
                <c:pt idx="13">
                  <c:v>138.06903451725861</c:v>
                </c:pt>
                <c:pt idx="14">
                  <c:v>136.0680340170085</c:v>
                </c:pt>
                <c:pt idx="15">
                  <c:v>132.19109554777387</c:v>
                </c:pt>
                <c:pt idx="16">
                  <c:v>107.67883941970985</c:v>
                </c:pt>
                <c:pt idx="17">
                  <c:v>115.33891945972987</c:v>
                </c:pt>
                <c:pt idx="18">
                  <c:v>146.35442721360681</c:v>
                </c:pt>
              </c:numCache>
            </c:numRef>
          </c:val>
        </c:ser>
        <c:ser>
          <c:idx val="1"/>
          <c:order val="1"/>
          <c:tx>
            <c:v>Private Fixed Investment Index in Selected Equipment and Structure (PPI, 2001=100)</c:v>
          </c:tx>
          <c:spPr>
            <a:ln>
              <a:solidFill>
                <a:srgbClr val="FF0000"/>
              </a:solidFill>
            </a:ln>
          </c:spPr>
          <c:marker>
            <c:symbol val="circle"/>
            <c:size val="7"/>
            <c:spPr>
              <a:solidFill>
                <a:srgbClr val="FFFF00"/>
              </a:solidFill>
              <a:ln>
                <a:solidFill>
                  <a:srgbClr val="FF0000"/>
                </a:solidFill>
              </a:ln>
            </c:spPr>
          </c:marker>
          <c:cat>
            <c:numRef>
              <c:f>'Invest. vs. Ship.'!$O$7:$O$25</c:f>
              <c:numCache>
                <c:formatCode>General</c:formatCode>
                <c:ptCount val="19"/>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numCache>
            </c:numRef>
          </c:cat>
          <c:val>
            <c:numRef>
              <c:f>'Invest. vs. Ship.'!$P$7:$P$25</c:f>
              <c:numCache>
                <c:formatCode>0.0</c:formatCode>
                <c:ptCount val="19"/>
                <c:pt idx="0">
                  <c:v>64.645309403392105</c:v>
                </c:pt>
                <c:pt idx="1">
                  <c:v>70.904709510231967</c:v>
                </c:pt>
                <c:pt idx="2">
                  <c:v>79.247860064777825</c:v>
                </c:pt>
                <c:pt idx="3">
                  <c:v>83.899744517314986</c:v>
                </c:pt>
                <c:pt idx="4">
                  <c:v>89.003474853908841</c:v>
                </c:pt>
                <c:pt idx="5">
                  <c:v>96.108690890642407</c:v>
                </c:pt>
                <c:pt idx="6">
                  <c:v>97.537377874248236</c:v>
                </c:pt>
                <c:pt idx="7">
                  <c:v>105.3756635721824</c:v>
                </c:pt>
                <c:pt idx="8">
                  <c:v>100</c:v>
                </c:pt>
                <c:pt idx="9">
                  <c:v>93.152262324582153</c:v>
                </c:pt>
                <c:pt idx="10">
                  <c:v>96.228349812966698</c:v>
                </c:pt>
                <c:pt idx="11">
                  <c:v>102.78484842926399</c:v>
                </c:pt>
                <c:pt idx="12">
                  <c:v>115.93018956246087</c:v>
                </c:pt>
                <c:pt idx="13">
                  <c:v>128.10963847124933</c:v>
                </c:pt>
                <c:pt idx="14">
                  <c:v>136.42910618706929</c:v>
                </c:pt>
                <c:pt idx="15">
                  <c:v>136.03383309555022</c:v>
                </c:pt>
                <c:pt idx="16">
                  <c:v>108.87320342500284</c:v>
                </c:pt>
                <c:pt idx="17">
                  <c:v>116.28485110026202</c:v>
                </c:pt>
                <c:pt idx="18">
                  <c:v>134.79224368924096</c:v>
                </c:pt>
              </c:numCache>
            </c:numRef>
          </c:val>
        </c:ser>
        <c:marker val="1"/>
        <c:axId val="139250688"/>
        <c:axId val="139326592"/>
      </c:lineChart>
      <c:catAx>
        <c:axId val="139250688"/>
        <c:scaling>
          <c:orientation val="minMax"/>
        </c:scaling>
        <c:axPos val="b"/>
        <c:numFmt formatCode="General" sourceLinked="1"/>
        <c:majorTickMark val="in"/>
        <c:tickLblPos val="nextTo"/>
        <c:spPr>
          <a:ln>
            <a:solidFill>
              <a:schemeClr val="tx1"/>
            </a:solidFill>
          </a:ln>
        </c:spPr>
        <c:txPr>
          <a:bodyPr rot="-900000"/>
          <a:lstStyle/>
          <a:p>
            <a:pPr>
              <a:defRPr sz="1200"/>
            </a:pPr>
            <a:endParaRPr lang="en-US"/>
          </a:p>
        </c:txPr>
        <c:crossAx val="139326592"/>
        <c:crosses val="autoZero"/>
        <c:auto val="1"/>
        <c:lblAlgn val="ctr"/>
        <c:lblOffset val="100"/>
      </c:catAx>
      <c:valAx>
        <c:axId val="139326592"/>
        <c:scaling>
          <c:orientation val="minMax"/>
          <c:max val="180"/>
        </c:scaling>
        <c:axPos val="l"/>
        <c:majorGridlines>
          <c:spPr>
            <a:ln>
              <a:prstDash val="sysDash"/>
            </a:ln>
          </c:spPr>
        </c:majorGridlines>
        <c:title>
          <c:tx>
            <c:rich>
              <a:bodyPr rot="-5400000" vert="horz"/>
              <a:lstStyle/>
              <a:p>
                <a:pPr>
                  <a:defRPr sz="1200"/>
                </a:pPr>
                <a:r>
                  <a:rPr lang="en-US" sz="1200"/>
                  <a:t>Index 2001=100</a:t>
                </a:r>
              </a:p>
            </c:rich>
          </c:tx>
          <c:layout>
            <c:manualLayout>
              <c:xMode val="edge"/>
              <c:yMode val="edge"/>
              <c:x val="1.6698293349216103E-2"/>
              <c:y val="0.24561291709313693"/>
            </c:manualLayout>
          </c:layout>
        </c:title>
        <c:numFmt formatCode="0" sourceLinked="0"/>
        <c:majorTickMark val="in"/>
        <c:tickLblPos val="nextTo"/>
        <c:spPr>
          <a:ln>
            <a:solidFill>
              <a:sysClr val="windowText" lastClr="000000"/>
            </a:solidFill>
          </a:ln>
        </c:spPr>
        <c:txPr>
          <a:bodyPr/>
          <a:lstStyle/>
          <a:p>
            <a:pPr>
              <a:defRPr sz="1200"/>
            </a:pPr>
            <a:endParaRPr lang="en-US"/>
          </a:p>
        </c:txPr>
        <c:crossAx val="139250688"/>
        <c:crosses val="autoZero"/>
        <c:crossBetween val="between"/>
      </c:valAx>
    </c:plotArea>
    <c:legend>
      <c:legendPos val="b"/>
      <c:layout>
        <c:manualLayout>
          <c:xMode val="edge"/>
          <c:yMode val="edge"/>
          <c:x val="0.11593131914293155"/>
          <c:y val="0.84017126540679665"/>
          <c:w val="0.79342642921483753"/>
          <c:h val="0.15723060682267201"/>
        </c:manualLayout>
      </c:layout>
      <c:txPr>
        <a:bodyPr/>
        <a:lstStyle/>
        <a:p>
          <a:pPr>
            <a:defRPr sz="1200" b="1"/>
          </a:pPr>
          <a:endParaRPr lang="en-US"/>
        </a:p>
      </c:txPr>
    </c:legend>
    <c:plotVisOnly val="1"/>
    <c:dispBlanksAs val="gap"/>
  </c:chart>
  <c:spPr>
    <a:ln>
      <a:solidFill>
        <a:sysClr val="windowText" lastClr="000000"/>
      </a:solidFill>
    </a:ln>
  </c:spPr>
  <c:printSettings>
    <c:headerFooter/>
    <c:pageMargins b="0.75000000000000877" l="0.70000000000000162" r="0.70000000000000162" t="0.75000000000000877"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US"/>
  <c:chart>
    <c:plotArea>
      <c:layout>
        <c:manualLayout>
          <c:layoutTarget val="inner"/>
          <c:xMode val="edge"/>
          <c:yMode val="edge"/>
          <c:x val="0.10887709260082694"/>
          <c:y val="4.0856219527887983E-2"/>
          <c:w val="0.85303611178342453"/>
          <c:h val="0.7853868025069124"/>
        </c:manualLayout>
      </c:layout>
      <c:scatterChart>
        <c:scatterStyle val="lineMarker"/>
        <c:ser>
          <c:idx val="0"/>
          <c:order val="0"/>
          <c:spPr>
            <a:ln w="28575">
              <a:noFill/>
            </a:ln>
          </c:spPr>
          <c:trendline>
            <c:trendlineType val="linear"/>
            <c:dispRSqr val="1"/>
            <c:dispEq val="1"/>
            <c:trendlineLbl>
              <c:layout>
                <c:manualLayout>
                  <c:x val="4.3933243550636034E-2"/>
                  <c:y val="0.18850657085580921"/>
                </c:manualLayout>
              </c:layout>
              <c:numFmt formatCode="#,##0.00000" sourceLinked="0"/>
              <c:txPr>
                <a:bodyPr/>
                <a:lstStyle/>
                <a:p>
                  <a:pPr>
                    <a:defRPr sz="1100" b="1"/>
                  </a:pPr>
                  <a:endParaRPr lang="en-US"/>
                </a:p>
              </c:txPr>
            </c:trendlineLbl>
          </c:trendline>
          <c:trendline>
            <c:trendlineType val="linear"/>
          </c:trendline>
          <c:xVal>
            <c:numRef>
              <c:f>'Invest. vs. Ship.'!$P$7:$P$25</c:f>
              <c:numCache>
                <c:formatCode>0.0</c:formatCode>
                <c:ptCount val="19"/>
                <c:pt idx="0">
                  <c:v>64.645309403392105</c:v>
                </c:pt>
                <c:pt idx="1">
                  <c:v>70.904709510231967</c:v>
                </c:pt>
                <c:pt idx="2">
                  <c:v>79.247860064777825</c:v>
                </c:pt>
                <c:pt idx="3">
                  <c:v>83.899744517314986</c:v>
                </c:pt>
                <c:pt idx="4">
                  <c:v>89.003474853908841</c:v>
                </c:pt>
                <c:pt idx="5">
                  <c:v>96.108690890642407</c:v>
                </c:pt>
                <c:pt idx="6">
                  <c:v>97.537377874248236</c:v>
                </c:pt>
                <c:pt idx="7">
                  <c:v>105.3756635721824</c:v>
                </c:pt>
                <c:pt idx="8">
                  <c:v>100</c:v>
                </c:pt>
                <c:pt idx="9">
                  <c:v>93.152262324582153</c:v>
                </c:pt>
                <c:pt idx="10">
                  <c:v>96.228349812966698</c:v>
                </c:pt>
                <c:pt idx="11">
                  <c:v>102.78484842926399</c:v>
                </c:pt>
                <c:pt idx="12">
                  <c:v>115.93018956246087</c:v>
                </c:pt>
                <c:pt idx="13">
                  <c:v>128.10963847124933</c:v>
                </c:pt>
                <c:pt idx="14">
                  <c:v>136.42910618706929</c:v>
                </c:pt>
                <c:pt idx="15">
                  <c:v>136.03383309555022</c:v>
                </c:pt>
                <c:pt idx="16">
                  <c:v>108.87320342500284</c:v>
                </c:pt>
                <c:pt idx="17">
                  <c:v>116.28485110026202</c:v>
                </c:pt>
                <c:pt idx="18">
                  <c:v>134.79224368924096</c:v>
                </c:pt>
              </c:numCache>
            </c:numRef>
          </c:xVal>
          <c:yVal>
            <c:numRef>
              <c:f>'Invest. vs. Ship.'!$C$7:$C$25</c:f>
              <c:numCache>
                <c:formatCode>0.0</c:formatCode>
                <c:ptCount val="19"/>
                <c:pt idx="0">
                  <c:v>51.345990521117223</c:v>
                </c:pt>
                <c:pt idx="1">
                  <c:v>63.285599280639403</c:v>
                </c:pt>
                <c:pt idx="2">
                  <c:v>70.220236039931052</c:v>
                </c:pt>
                <c:pt idx="3">
                  <c:v>92.573045663127388</c:v>
                </c:pt>
                <c:pt idx="4">
                  <c:v>80.321297848586724</c:v>
                </c:pt>
                <c:pt idx="5">
                  <c:v>93.373604203835868</c:v>
                </c:pt>
                <c:pt idx="6">
                  <c:v>118.39762611275965</c:v>
                </c:pt>
                <c:pt idx="7">
                  <c:v>111.2759643916914</c:v>
                </c:pt>
                <c:pt idx="8">
                  <c:v>100</c:v>
                </c:pt>
                <c:pt idx="9">
                  <c:v>96.423211605802905</c:v>
                </c:pt>
                <c:pt idx="10">
                  <c:v>96.923461730865426</c:v>
                </c:pt>
                <c:pt idx="11">
                  <c:v>100.42521260630315</c:v>
                </c:pt>
                <c:pt idx="12">
                  <c:v>112.55627813906953</c:v>
                </c:pt>
                <c:pt idx="13">
                  <c:v>138.06903451725861</c:v>
                </c:pt>
                <c:pt idx="14">
                  <c:v>136.0680340170085</c:v>
                </c:pt>
                <c:pt idx="15">
                  <c:v>132.19109554777387</c:v>
                </c:pt>
                <c:pt idx="16">
                  <c:v>107.67883941970985</c:v>
                </c:pt>
                <c:pt idx="17">
                  <c:v>115.33891945972987</c:v>
                </c:pt>
                <c:pt idx="18">
                  <c:v>146.35442721360681</c:v>
                </c:pt>
              </c:numCache>
            </c:numRef>
          </c:yVal>
        </c:ser>
        <c:axId val="139159424"/>
        <c:axId val="139165696"/>
      </c:scatterChart>
      <c:valAx>
        <c:axId val="139159424"/>
        <c:scaling>
          <c:orientation val="minMax"/>
          <c:min val="60"/>
        </c:scaling>
        <c:axPos val="b"/>
        <c:title>
          <c:tx>
            <c:rich>
              <a:bodyPr/>
              <a:lstStyle/>
              <a:p>
                <a:pPr>
                  <a:defRPr sz="1200"/>
                </a:pPr>
                <a:r>
                  <a:rPr lang="en-US" sz="1200"/>
                  <a:t>Private Fixed Investment  Index in Selected Equipment  and Structure (PPI, 2001=100)</a:t>
                </a:r>
              </a:p>
            </c:rich>
          </c:tx>
          <c:layout>
            <c:manualLayout>
              <c:xMode val="edge"/>
              <c:yMode val="edge"/>
              <c:x val="0.15493342770129506"/>
              <c:y val="0.9255053482675285"/>
            </c:manualLayout>
          </c:layout>
        </c:title>
        <c:numFmt formatCode="0" sourceLinked="0"/>
        <c:majorTickMark val="in"/>
        <c:tickLblPos val="nextTo"/>
        <c:spPr>
          <a:ln>
            <a:solidFill>
              <a:sysClr val="windowText" lastClr="000000"/>
            </a:solidFill>
          </a:ln>
        </c:spPr>
        <c:txPr>
          <a:bodyPr/>
          <a:lstStyle/>
          <a:p>
            <a:pPr>
              <a:defRPr sz="1200"/>
            </a:pPr>
            <a:endParaRPr lang="en-US"/>
          </a:p>
        </c:txPr>
        <c:crossAx val="139165696"/>
        <c:crosses val="autoZero"/>
        <c:crossBetween val="midCat"/>
      </c:valAx>
      <c:valAx>
        <c:axId val="139165696"/>
        <c:scaling>
          <c:orientation val="minMax"/>
        </c:scaling>
        <c:axPos val="l"/>
        <c:title>
          <c:tx>
            <c:rich>
              <a:bodyPr rot="-5400000" vert="horz"/>
              <a:lstStyle/>
              <a:p>
                <a:pPr>
                  <a:defRPr sz="1200" b="1"/>
                </a:pPr>
                <a:r>
                  <a:rPr lang="en-US" sz="1200" b="1"/>
                  <a:t>Shipments Index 2001=100</a:t>
                </a:r>
              </a:p>
            </c:rich>
          </c:tx>
          <c:layout>
            <c:manualLayout>
              <c:xMode val="edge"/>
              <c:yMode val="edge"/>
              <c:x val="6.0112265975582994E-3"/>
              <c:y val="0.26510121346456916"/>
            </c:manualLayout>
          </c:layout>
        </c:title>
        <c:numFmt formatCode="0" sourceLinked="0"/>
        <c:majorTickMark val="in"/>
        <c:tickLblPos val="nextTo"/>
        <c:spPr>
          <a:ln>
            <a:solidFill>
              <a:sysClr val="windowText" lastClr="000000"/>
            </a:solidFill>
          </a:ln>
        </c:spPr>
        <c:txPr>
          <a:bodyPr/>
          <a:lstStyle/>
          <a:p>
            <a:pPr>
              <a:defRPr sz="1200"/>
            </a:pPr>
            <a:endParaRPr lang="en-US"/>
          </a:p>
        </c:txPr>
        <c:crossAx val="139159424"/>
        <c:crosses val="autoZero"/>
        <c:crossBetween val="midCat"/>
      </c:valAx>
    </c:plotArea>
    <c:plotVisOnly val="1"/>
  </c:chart>
  <c:spPr>
    <a:ln>
      <a:solidFill>
        <a:sysClr val="windowText" lastClr="000000"/>
      </a:solidFill>
    </a:ln>
  </c:spPr>
  <c:printSettings>
    <c:headerFooter/>
    <c:pageMargins b="0.75000000000000722" l="0.70000000000000062" r="0.70000000000000062" t="0.75000000000000722"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n-US"/>
  <c:chart>
    <c:plotArea>
      <c:layout/>
      <c:scatterChart>
        <c:scatterStyle val="lineMarker"/>
        <c:ser>
          <c:idx val="0"/>
          <c:order val="0"/>
          <c:tx>
            <c:v>GDP, AEO data</c:v>
          </c:tx>
          <c:spPr>
            <a:ln w="38100"/>
          </c:spPr>
          <c:marker>
            <c:symbol val="circle"/>
            <c:size val="2"/>
            <c:spPr>
              <a:ln w="38100"/>
            </c:spPr>
          </c:marker>
          <c:trendline>
            <c:spPr>
              <a:ln w="3175">
                <a:solidFill>
                  <a:srgbClr val="FF0000"/>
                </a:solidFill>
                <a:prstDash val="sysDash"/>
              </a:ln>
            </c:spPr>
            <c:trendlineType val="poly"/>
            <c:order val="2"/>
            <c:dispRSqr val="1"/>
            <c:dispEq val="1"/>
            <c:trendlineLbl>
              <c:layout>
                <c:manualLayout>
                  <c:x val="-9.7137984757253021E-2"/>
                  <c:y val="-5.5996421499946693E-2"/>
                </c:manualLayout>
              </c:layout>
              <c:numFmt formatCode="0.00000E+00" sourceLinked="0"/>
            </c:trendlineLbl>
          </c:trendline>
          <c:xVal>
            <c:numRef>
              <c:f>'Tot. Invest. vs. GDP'!$F$21:$AT$21</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xVal>
          <c:yVal>
            <c:numRef>
              <c:f>'Tot. Invest. vs. GDP'!$F$24:$AE$24</c:f>
              <c:numCache>
                <c:formatCode>0.000</c:formatCode>
                <c:ptCount val="26"/>
                <c:pt idx="0">
                  <c:v>1</c:v>
                </c:pt>
                <c:pt idx="1">
                  <c:v>1.0215237576644087</c:v>
                </c:pt>
                <c:pt idx="2">
                  <c:v>1.0623188435137982</c:v>
                </c:pt>
                <c:pt idx="3">
                  <c:v>1.1039609817682892</c:v>
                </c:pt>
                <c:pt idx="4">
                  <c:v>1.1283422486891088</c:v>
                </c:pt>
                <c:pt idx="5">
                  <c:v>1.1600732536199918</c:v>
                </c:pt>
                <c:pt idx="6">
                  <c:v>1.1915452974046463</c:v>
                </c:pt>
                <c:pt idx="7">
                  <c:v>1.2230620278323587</c:v>
                </c:pt>
                <c:pt idx="8">
                  <c:v>1.2541491015798405</c:v>
                </c:pt>
                <c:pt idx="9">
                  <c:v>1.2843683676321698</c:v>
                </c:pt>
                <c:pt idx="10">
                  <c:v>1.3176950188921936</c:v>
                </c:pt>
                <c:pt idx="11">
                  <c:v>1.3539361271583172</c:v>
                </c:pt>
                <c:pt idx="12">
                  <c:v>1.393463514995066</c:v>
                </c:pt>
                <c:pt idx="13">
                  <c:v>1.4327319418368565</c:v>
                </c:pt>
                <c:pt idx="14">
                  <c:v>1.4725451767010178</c:v>
                </c:pt>
                <c:pt idx="15">
                  <c:v>1.5138306341304417</c:v>
                </c:pt>
                <c:pt idx="16">
                  <c:v>1.5539766922863778</c:v>
                </c:pt>
                <c:pt idx="17">
                  <c:v>1.5940425360195871</c:v>
                </c:pt>
                <c:pt idx="18">
                  <c:v>1.6346737215304414</c:v>
                </c:pt>
                <c:pt idx="19">
                  <c:v>1.6759262363828977</c:v>
                </c:pt>
                <c:pt idx="20">
                  <c:v>1.7195941947629352</c:v>
                </c:pt>
                <c:pt idx="21">
                  <c:v>1.7634960011400505</c:v>
                </c:pt>
                <c:pt idx="22">
                  <c:v>1.8062267951779181</c:v>
                </c:pt>
                <c:pt idx="23">
                  <c:v>1.8503060186916926</c:v>
                </c:pt>
                <c:pt idx="24">
                  <c:v>1.8960489156704188</c:v>
                </c:pt>
                <c:pt idx="25">
                  <c:v>1.9431916502194975</c:v>
                </c:pt>
              </c:numCache>
            </c:numRef>
          </c:yVal>
        </c:ser>
        <c:ser>
          <c:idx val="1"/>
          <c:order val="1"/>
          <c:tx>
            <c:v>GDP, projected data</c:v>
          </c:tx>
          <c:spPr>
            <a:ln w="3175"/>
          </c:spPr>
          <c:marker>
            <c:symbol val="circle"/>
            <c:size val="2"/>
          </c:marker>
          <c:xVal>
            <c:numRef>
              <c:f>'Tot. Invest. vs. GDP'!$F$21:$AT$21</c:f>
              <c:numCache>
                <c:formatCode>General</c:formatCode>
                <c:ptCount val="41"/>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pt idx="26">
                  <c:v>2036</c:v>
                </c:pt>
                <c:pt idx="27">
                  <c:v>2037</c:v>
                </c:pt>
                <c:pt idx="28">
                  <c:v>2038</c:v>
                </c:pt>
                <c:pt idx="29">
                  <c:v>2039</c:v>
                </c:pt>
                <c:pt idx="30">
                  <c:v>2040</c:v>
                </c:pt>
                <c:pt idx="31">
                  <c:v>2041</c:v>
                </c:pt>
                <c:pt idx="32">
                  <c:v>2042</c:v>
                </c:pt>
                <c:pt idx="33">
                  <c:v>2043</c:v>
                </c:pt>
                <c:pt idx="34">
                  <c:v>2044</c:v>
                </c:pt>
                <c:pt idx="35">
                  <c:v>2045</c:v>
                </c:pt>
                <c:pt idx="36">
                  <c:v>2046</c:v>
                </c:pt>
                <c:pt idx="37">
                  <c:v>2047</c:v>
                </c:pt>
                <c:pt idx="38">
                  <c:v>2048</c:v>
                </c:pt>
                <c:pt idx="39">
                  <c:v>2049</c:v>
                </c:pt>
                <c:pt idx="40">
                  <c:v>2050</c:v>
                </c:pt>
              </c:numCache>
            </c:numRef>
          </c:xVal>
          <c:yVal>
            <c:numRef>
              <c:f>'Tot. Invest. vs. GDP'!$F$24:$AT$24</c:f>
              <c:numCache>
                <c:formatCode>0.000</c:formatCode>
                <c:ptCount val="41"/>
                <c:pt idx="0">
                  <c:v>1</c:v>
                </c:pt>
                <c:pt idx="1">
                  <c:v>1.0215237576644087</c:v>
                </c:pt>
                <c:pt idx="2">
                  <c:v>1.0623188435137982</c:v>
                </c:pt>
                <c:pt idx="3">
                  <c:v>1.1039609817682892</c:v>
                </c:pt>
                <c:pt idx="4">
                  <c:v>1.1283422486891088</c:v>
                </c:pt>
                <c:pt idx="5">
                  <c:v>1.1600732536199918</c:v>
                </c:pt>
                <c:pt idx="6">
                  <c:v>1.1915452974046463</c:v>
                </c:pt>
                <c:pt idx="7">
                  <c:v>1.2230620278323587</c:v>
                </c:pt>
                <c:pt idx="8">
                  <c:v>1.2541491015798405</c:v>
                </c:pt>
                <c:pt idx="9">
                  <c:v>1.2843683676321698</c:v>
                </c:pt>
                <c:pt idx="10">
                  <c:v>1.3176950188921936</c:v>
                </c:pt>
                <c:pt idx="11">
                  <c:v>1.3539361271583172</c:v>
                </c:pt>
                <c:pt idx="12">
                  <c:v>1.393463514995066</c:v>
                </c:pt>
                <c:pt idx="13">
                  <c:v>1.4327319418368565</c:v>
                </c:pt>
                <c:pt idx="14">
                  <c:v>1.4725451767010178</c:v>
                </c:pt>
                <c:pt idx="15">
                  <c:v>1.5138306341304417</c:v>
                </c:pt>
                <c:pt idx="16">
                  <c:v>1.5539766922863778</c:v>
                </c:pt>
                <c:pt idx="17">
                  <c:v>1.5940425360195871</c:v>
                </c:pt>
                <c:pt idx="18">
                  <c:v>1.6346737215304414</c:v>
                </c:pt>
                <c:pt idx="19">
                  <c:v>1.6759262363828977</c:v>
                </c:pt>
                <c:pt idx="20">
                  <c:v>1.7195941947629352</c:v>
                </c:pt>
                <c:pt idx="21">
                  <c:v>1.7634960011400505</c:v>
                </c:pt>
                <c:pt idx="22">
                  <c:v>1.8062267951779181</c:v>
                </c:pt>
                <c:pt idx="23">
                  <c:v>1.8503060186916926</c:v>
                </c:pt>
                <c:pt idx="24">
                  <c:v>1.8960489156704188</c:v>
                </c:pt>
                <c:pt idx="25">
                  <c:v>1.9431916502194975</c:v>
                </c:pt>
                <c:pt idx="26">
                  <c:v>1.9993191039995963</c:v>
                </c:pt>
                <c:pt idx="27">
                  <c:v>2.0472503559994948</c:v>
                </c:pt>
                <c:pt idx="28">
                  <c:v>2.0959206559996346</c:v>
                </c:pt>
                <c:pt idx="29">
                  <c:v>2.1453300039995611</c:v>
                </c:pt>
                <c:pt idx="30">
                  <c:v>2.1954783999995016</c:v>
                </c:pt>
                <c:pt idx="31">
                  <c:v>2.2463658439996834</c:v>
                </c:pt>
                <c:pt idx="32">
                  <c:v>2.2979923359996519</c:v>
                </c:pt>
                <c:pt idx="33">
                  <c:v>2.3503578759996344</c:v>
                </c:pt>
                <c:pt idx="34">
                  <c:v>2.4034624639996309</c:v>
                </c:pt>
                <c:pt idx="35">
                  <c:v>2.4573060999996414</c:v>
                </c:pt>
                <c:pt idx="36">
                  <c:v>2.511888783999666</c:v>
                </c:pt>
                <c:pt idx="37">
                  <c:v>2.5672105159997045</c:v>
                </c:pt>
                <c:pt idx="38">
                  <c:v>2.6232712959997571</c:v>
                </c:pt>
                <c:pt idx="39">
                  <c:v>2.6800711239998236</c:v>
                </c:pt>
                <c:pt idx="40">
                  <c:v>2.7376099999999042</c:v>
                </c:pt>
              </c:numCache>
            </c:numRef>
          </c:yVal>
        </c:ser>
        <c:axId val="139367936"/>
        <c:axId val="139369472"/>
      </c:scatterChart>
      <c:valAx>
        <c:axId val="139367936"/>
        <c:scaling>
          <c:orientation val="minMax"/>
          <c:max val="2050"/>
          <c:min val="2010"/>
        </c:scaling>
        <c:axPos val="b"/>
        <c:numFmt formatCode="General" sourceLinked="1"/>
        <c:tickLblPos val="nextTo"/>
        <c:crossAx val="139369472"/>
        <c:crosses val="autoZero"/>
        <c:crossBetween val="midCat"/>
      </c:valAx>
      <c:valAx>
        <c:axId val="139369472"/>
        <c:scaling>
          <c:orientation val="minMax"/>
          <c:max val="2.8"/>
          <c:min val="0.8"/>
        </c:scaling>
        <c:axPos val="l"/>
        <c:majorGridlines/>
        <c:numFmt formatCode="0.0" sourceLinked="0"/>
        <c:tickLblPos val="nextTo"/>
        <c:crossAx val="139367936"/>
        <c:crosses val="autoZero"/>
        <c:crossBetween val="midCat"/>
      </c:valAx>
    </c:plotArea>
    <c:legend>
      <c:legendPos val="b"/>
      <c:legendEntry>
        <c:idx val="2"/>
        <c:delete val="1"/>
      </c:legendEntry>
      <c:layout/>
    </c:legend>
    <c:plotVisOnly val="1"/>
    <c:dispBlanksAs val="gap"/>
  </c:chart>
  <c:printSettings>
    <c:headerFooter/>
    <c:pageMargins b="0.75000000000001377" l="0.70000000000000162" r="0.70000000000000162" t="0.75000000000001377"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n-US"/>
  <c:chart>
    <c:autoTitleDeleted val="1"/>
    <c:plotArea>
      <c:layout/>
      <c:scatterChart>
        <c:scatterStyle val="lineMarker"/>
        <c:ser>
          <c:idx val="0"/>
          <c:order val="0"/>
          <c:tx>
            <c:v>pre-2014 AEO data</c:v>
          </c:tx>
          <c:spPr>
            <a:ln w="3175">
              <a:prstDash val="solid"/>
            </a:ln>
          </c:spPr>
          <c:marker>
            <c:symbol val="circle"/>
            <c:size val="2"/>
          </c:marker>
          <c:xVal>
            <c:numRef>
              <c:f>'Tot. Invest. vs. GDP'!$D$21:$J$21</c:f>
              <c:numCache>
                <c:formatCode>General</c:formatCode>
                <c:ptCount val="7"/>
                <c:pt idx="0">
                  <c:v>2008</c:v>
                </c:pt>
                <c:pt idx="1">
                  <c:v>2009</c:v>
                </c:pt>
                <c:pt idx="2">
                  <c:v>2010</c:v>
                </c:pt>
                <c:pt idx="3">
                  <c:v>2011</c:v>
                </c:pt>
                <c:pt idx="4">
                  <c:v>2012</c:v>
                </c:pt>
                <c:pt idx="5">
                  <c:v>2013</c:v>
                </c:pt>
                <c:pt idx="6">
                  <c:v>2014</c:v>
                </c:pt>
              </c:numCache>
            </c:numRef>
          </c:xVal>
          <c:yVal>
            <c:numRef>
              <c:f>'Tot. Invest. vs. GDP'!$D$25:$J$25</c:f>
              <c:numCache>
                <c:formatCode>0.0%</c:formatCode>
                <c:ptCount val="7"/>
                <c:pt idx="0">
                  <c:v>0.14795504385116032</c:v>
                </c:pt>
                <c:pt idx="1">
                  <c:v>0.11767503237511742</c:v>
                </c:pt>
                <c:pt idx="2">
                  <c:v>0.13332708335494808</c:v>
                </c:pt>
                <c:pt idx="3">
                  <c:v>0.13661832999230097</c:v>
                </c:pt>
                <c:pt idx="4">
                  <c:v>0.15681917754503777</c:v>
                </c:pt>
                <c:pt idx="5">
                  <c:v>0.17201805047887964</c:v>
                </c:pt>
                <c:pt idx="6">
                  <c:v>0.16720508228377687</c:v>
                </c:pt>
              </c:numCache>
            </c:numRef>
          </c:yVal>
        </c:ser>
        <c:ser>
          <c:idx val="1"/>
          <c:order val="1"/>
          <c:tx>
            <c:v>2014-2035 AOE projection</c:v>
          </c:tx>
          <c:spPr>
            <a:ln w="3175">
              <a:solidFill>
                <a:schemeClr val="tx2">
                  <a:lumMod val="60000"/>
                  <a:lumOff val="40000"/>
                </a:schemeClr>
              </a:solidFill>
              <a:prstDash val="solid"/>
            </a:ln>
          </c:spPr>
          <c:marker>
            <c:symbol val="circle"/>
            <c:size val="2"/>
            <c:spPr>
              <a:solidFill>
                <a:schemeClr val="accent1"/>
              </a:solidFill>
              <a:ln>
                <a:solidFill>
                  <a:srgbClr val="1F497D">
                    <a:lumMod val="60000"/>
                    <a:lumOff val="40000"/>
                  </a:srgbClr>
                </a:solidFill>
              </a:ln>
            </c:spPr>
          </c:marker>
          <c:trendline>
            <c:spPr>
              <a:ln w="3175">
                <a:solidFill>
                  <a:schemeClr val="bg1">
                    <a:lumMod val="50000"/>
                  </a:schemeClr>
                </a:solidFill>
                <a:prstDash val="sysDash"/>
              </a:ln>
            </c:spPr>
            <c:trendlineType val="linear"/>
            <c:dispRSqr val="1"/>
            <c:dispEq val="1"/>
            <c:trendlineLbl>
              <c:layout>
                <c:manualLayout>
                  <c:x val="4.9754013306476524E-2"/>
                  <c:y val="7.1001993347713524E-2"/>
                </c:manualLayout>
              </c:layout>
              <c:numFmt formatCode="0.000E+00" sourceLinked="0"/>
            </c:trendlineLbl>
          </c:trendline>
          <c:xVal>
            <c:numRef>
              <c:f>'Tot. Invest. vs. GDP'!$J$21:$AE$21</c:f>
              <c:numCache>
                <c:formatCode>General</c:formatCode>
                <c:ptCount val="22"/>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numCache>
            </c:numRef>
          </c:xVal>
          <c:yVal>
            <c:numRef>
              <c:f>'Tot. Invest. vs. GDP'!$J$25:$AE$25</c:f>
              <c:numCache>
                <c:formatCode>0.0%</c:formatCode>
                <c:ptCount val="22"/>
                <c:pt idx="0">
                  <c:v>0.16720508228377687</c:v>
                </c:pt>
                <c:pt idx="1">
                  <c:v>0.16888907988493268</c:v>
                </c:pt>
                <c:pt idx="2">
                  <c:v>0.16980383886732472</c:v>
                </c:pt>
                <c:pt idx="3">
                  <c:v>0.16959228109305871</c:v>
                </c:pt>
                <c:pt idx="4">
                  <c:v>0.17013117415004736</c:v>
                </c:pt>
                <c:pt idx="5">
                  <c:v>0.1706646231602772</c:v>
                </c:pt>
                <c:pt idx="6">
                  <c:v>0.17170262652338827</c:v>
                </c:pt>
                <c:pt idx="7">
                  <c:v>0.17312519578041777</c:v>
                </c:pt>
                <c:pt idx="8">
                  <c:v>0.17460592778479925</c:v>
                </c:pt>
                <c:pt idx="9">
                  <c:v>0.17560043518593127</c:v>
                </c:pt>
                <c:pt idx="10">
                  <c:v>0.17625744315795136</c:v>
                </c:pt>
                <c:pt idx="11">
                  <c:v>0.17730290376247948</c:v>
                </c:pt>
                <c:pt idx="12">
                  <c:v>0.17821292335640407</c:v>
                </c:pt>
                <c:pt idx="13">
                  <c:v>0.17886863878216921</c:v>
                </c:pt>
                <c:pt idx="14">
                  <c:v>0.1795049156481861</c:v>
                </c:pt>
                <c:pt idx="15">
                  <c:v>0.1803254762912832</c:v>
                </c:pt>
                <c:pt idx="16">
                  <c:v>0.18173602580590872</c:v>
                </c:pt>
                <c:pt idx="17">
                  <c:v>0.1832125342897194</c:v>
                </c:pt>
                <c:pt idx="18">
                  <c:v>0.18402227480798261</c:v>
                </c:pt>
                <c:pt idx="19">
                  <c:v>0.18519277497614806</c:v>
                </c:pt>
                <c:pt idx="20">
                  <c:v>0.18697514739347748</c:v>
                </c:pt>
                <c:pt idx="21">
                  <c:v>0.18889895880707996</c:v>
                </c:pt>
              </c:numCache>
            </c:numRef>
          </c:yVal>
        </c:ser>
        <c:ser>
          <c:idx val="2"/>
          <c:order val="2"/>
          <c:tx>
            <c:v>2035 -2044 projection</c:v>
          </c:tx>
          <c:spPr>
            <a:ln w="3175">
              <a:solidFill>
                <a:srgbClr val="C00000"/>
              </a:solidFill>
              <a:prstDash val="sysDash"/>
            </a:ln>
          </c:spPr>
          <c:marker>
            <c:symbol val="circle"/>
            <c:size val="2"/>
            <c:spPr>
              <a:solidFill>
                <a:srgbClr val="C00000"/>
              </a:solidFill>
              <a:ln>
                <a:solidFill>
                  <a:srgbClr val="C00000"/>
                </a:solidFill>
              </a:ln>
            </c:spPr>
          </c:marker>
          <c:xVal>
            <c:numRef>
              <c:f>'Tot. Invest. vs. GDP'!$AE$21:$AT$21</c:f>
              <c:numCache>
                <c:formatCode>General</c:formatCode>
                <c:ptCount val="16"/>
                <c:pt idx="0">
                  <c:v>2035</c:v>
                </c:pt>
                <c:pt idx="1">
                  <c:v>2036</c:v>
                </c:pt>
                <c:pt idx="2">
                  <c:v>2037</c:v>
                </c:pt>
                <c:pt idx="3">
                  <c:v>2038</c:v>
                </c:pt>
                <c:pt idx="4">
                  <c:v>2039</c:v>
                </c:pt>
                <c:pt idx="5">
                  <c:v>2040</c:v>
                </c:pt>
                <c:pt idx="6">
                  <c:v>2041</c:v>
                </c:pt>
                <c:pt idx="7">
                  <c:v>2042</c:v>
                </c:pt>
                <c:pt idx="8">
                  <c:v>2043</c:v>
                </c:pt>
                <c:pt idx="9">
                  <c:v>2044</c:v>
                </c:pt>
                <c:pt idx="10">
                  <c:v>2045</c:v>
                </c:pt>
                <c:pt idx="11">
                  <c:v>2046</c:v>
                </c:pt>
                <c:pt idx="12">
                  <c:v>2047</c:v>
                </c:pt>
                <c:pt idx="13">
                  <c:v>2048</c:v>
                </c:pt>
                <c:pt idx="14">
                  <c:v>2049</c:v>
                </c:pt>
                <c:pt idx="15">
                  <c:v>2050</c:v>
                </c:pt>
              </c:numCache>
            </c:numRef>
          </c:xVal>
          <c:yVal>
            <c:numRef>
              <c:f>'Tot. Invest. vs. GDP'!$AE$25:$AT$25</c:f>
              <c:numCache>
                <c:formatCode>0.00%</c:formatCode>
                <c:ptCount val="16"/>
                <c:pt idx="0" formatCode="0.0%">
                  <c:v>0.18889895880707996</c:v>
                </c:pt>
                <c:pt idx="1">
                  <c:v>0.18808041402455022</c:v>
                </c:pt>
                <c:pt idx="2">
                  <c:v>0.18905250424884801</c:v>
                </c:pt>
                <c:pt idx="3">
                  <c:v>0.19002459447314579</c:v>
                </c:pt>
                <c:pt idx="4">
                  <c:v>0.1909966846974438</c:v>
                </c:pt>
                <c:pt idx="5">
                  <c:v>0.19196877492174158</c:v>
                </c:pt>
                <c:pt idx="6">
                  <c:v>0.19294086514603936</c:v>
                </c:pt>
                <c:pt idx="7">
                  <c:v>0.19391295537033715</c:v>
                </c:pt>
                <c:pt idx="8">
                  <c:v>0.19488504559463515</c:v>
                </c:pt>
                <c:pt idx="9">
                  <c:v>0.19585713581893294</c:v>
                </c:pt>
                <c:pt idx="10">
                  <c:v>0.19682922604323072</c:v>
                </c:pt>
                <c:pt idx="11">
                  <c:v>0.1978013162675285</c:v>
                </c:pt>
                <c:pt idx="12">
                  <c:v>0.19877340649182651</c:v>
                </c:pt>
                <c:pt idx="13">
                  <c:v>0.19974549671612429</c:v>
                </c:pt>
                <c:pt idx="14">
                  <c:v>0.20071758694042208</c:v>
                </c:pt>
                <c:pt idx="15">
                  <c:v>0.20168967716472008</c:v>
                </c:pt>
              </c:numCache>
            </c:numRef>
          </c:yVal>
        </c:ser>
        <c:axId val="141051776"/>
        <c:axId val="141062144"/>
      </c:scatterChart>
      <c:valAx>
        <c:axId val="141051776"/>
        <c:scaling>
          <c:orientation val="minMax"/>
          <c:max val="2050"/>
        </c:scaling>
        <c:axPos val="b"/>
        <c:numFmt formatCode="General" sourceLinked="1"/>
        <c:tickLblPos val="nextTo"/>
        <c:crossAx val="141062144"/>
        <c:crosses val="autoZero"/>
        <c:crossBetween val="midCat"/>
      </c:valAx>
      <c:valAx>
        <c:axId val="141062144"/>
        <c:scaling>
          <c:orientation val="minMax"/>
        </c:scaling>
        <c:axPos val="l"/>
        <c:majorGridlines/>
        <c:numFmt formatCode="0.0%" sourceLinked="1"/>
        <c:tickLblPos val="nextTo"/>
        <c:crossAx val="141051776"/>
        <c:crosses val="autoZero"/>
        <c:crossBetween val="midCat"/>
      </c:valAx>
    </c:plotArea>
    <c:legend>
      <c:legendPos val="b"/>
      <c:legendEntry>
        <c:idx val="3"/>
        <c:delete val="1"/>
      </c:legendEntry>
      <c:layout>
        <c:manualLayout>
          <c:xMode val="edge"/>
          <c:yMode val="edge"/>
          <c:x val="0.10516035833155443"/>
          <c:y val="0.92614048458908593"/>
          <c:w val="0.78967914279928164"/>
          <c:h val="6.0480933677524572E-2"/>
        </c:manualLayout>
      </c:layout>
    </c:legend>
    <c:plotVisOnly val="1"/>
    <c:dispBlanksAs val="gap"/>
  </c:chart>
  <c:printSettings>
    <c:headerFooter/>
    <c:pageMargins b="0.75000000000001377" l="0.70000000000000162" r="0.70000000000000162" t="0.75000000000001377"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n-US"/>
  <c:chart>
    <c:autoTitleDeleted val="1"/>
    <c:plotArea>
      <c:layout/>
      <c:scatterChart>
        <c:scatterStyle val="lineMarker"/>
        <c:ser>
          <c:idx val="0"/>
          <c:order val="0"/>
          <c:tx>
            <c:v>GDP, AEO data</c:v>
          </c:tx>
          <c:spPr>
            <a:ln w="38100"/>
          </c:spPr>
          <c:marker>
            <c:symbol val="circle"/>
            <c:size val="2"/>
            <c:spPr>
              <a:ln w="38100"/>
            </c:spPr>
          </c:marker>
          <c:trendline>
            <c:spPr>
              <a:ln w="3175">
                <a:solidFill>
                  <a:srgbClr val="FF0000"/>
                </a:solidFill>
                <a:prstDash val="sysDash"/>
              </a:ln>
            </c:spPr>
            <c:trendlineType val="poly"/>
            <c:order val="2"/>
            <c:dispRSqr val="1"/>
            <c:dispEq val="1"/>
            <c:trendlineLbl>
              <c:layout>
                <c:manualLayout>
                  <c:x val="0.3710620638439675"/>
                  <c:y val="-3.218676612791823E-2"/>
                </c:manualLayout>
              </c:layout>
              <c:tx>
                <c:rich>
                  <a:bodyPr/>
                  <a:lstStyle/>
                  <a:p>
                    <a:pPr>
                      <a:defRPr/>
                    </a:pPr>
                    <a:r>
                      <a:rPr lang="en-US" sz="1100" b="1" baseline="0"/>
                      <a:t>y = 5.59669E-04x</a:t>
                    </a:r>
                    <a:r>
                      <a:rPr lang="en-US" sz="1100" b="1" baseline="30000"/>
                      <a:t>2</a:t>
                    </a:r>
                    <a:r>
                      <a:rPr lang="en-US" sz="1100" b="1" baseline="0"/>
                      <a:t> - 2.21544E+00x + 2.19293E+03
R² = 9.99342E-01</a:t>
                    </a:r>
                    <a:endParaRPr lang="en-US" sz="1100" b="1"/>
                  </a:p>
                </c:rich>
              </c:tx>
              <c:numFmt formatCode="0.00000E+00" sourceLinked="0"/>
            </c:trendlineLbl>
          </c:trendline>
          <c:trendline>
            <c:trendlineType val="poly"/>
            <c:order val="2"/>
          </c:trendline>
          <c:xVal>
            <c:numRef>
              <c:f>'Tot. Invest. vs. GDP'!$F$21:$AE$21</c:f>
              <c:numCache>
                <c:formatCode>General</c:formatCode>
                <c:ptCount val="2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pt idx="23">
                  <c:v>2033</c:v>
                </c:pt>
                <c:pt idx="24">
                  <c:v>2034</c:v>
                </c:pt>
                <c:pt idx="25">
                  <c:v>2035</c:v>
                </c:pt>
              </c:numCache>
            </c:numRef>
          </c:xVal>
          <c:yVal>
            <c:numRef>
              <c:f>'Tot. Invest. vs. GDP'!$F$28:$AE$28</c:f>
              <c:numCache>
                <c:formatCode>0.000</c:formatCode>
                <c:ptCount val="26"/>
                <c:pt idx="0">
                  <c:v>1</c:v>
                </c:pt>
                <c:pt idx="1">
                  <c:v>1.0215566144769685</c:v>
                </c:pt>
                <c:pt idx="2">
                  <c:v>1.0831253309129416</c:v>
                </c:pt>
                <c:pt idx="3">
                  <c:v>1.1344830194387716</c:v>
                </c:pt>
                <c:pt idx="4">
                  <c:v>1.166250661825883</c:v>
                </c:pt>
                <c:pt idx="5">
                  <c:v>1.2057333030784358</c:v>
                </c:pt>
                <c:pt idx="6">
                  <c:v>1.2480901595945844</c:v>
                </c:pt>
                <c:pt idx="7">
                  <c:v>1.2909764768171847</c:v>
                </c:pt>
                <c:pt idx="8">
                  <c:v>1.3295514711443914</c:v>
                </c:pt>
                <c:pt idx="9">
                  <c:v>1.3649497012328871</c:v>
                </c:pt>
                <c:pt idx="10">
                  <c:v>1.4067770970425837</c:v>
                </c:pt>
                <c:pt idx="11">
                  <c:v>1.4505710611905303</c:v>
                </c:pt>
                <c:pt idx="12">
                  <c:v>1.4955752212389382</c:v>
                </c:pt>
                <c:pt idx="13">
                  <c:v>1.5436805082822782</c:v>
                </c:pt>
                <c:pt idx="14">
                  <c:v>1.5915588835942818</c:v>
                </c:pt>
                <c:pt idx="15">
                  <c:v>1.6434460328265639</c:v>
                </c:pt>
                <c:pt idx="16">
                  <c:v>1.6966946524468649</c:v>
                </c:pt>
                <c:pt idx="17">
                  <c:v>1.7527418500869829</c:v>
                </c:pt>
                <c:pt idx="18">
                  <c:v>1.8102261553588987</c:v>
                </c:pt>
                <c:pt idx="19">
                  <c:v>1.8686937447999394</c:v>
                </c:pt>
                <c:pt idx="20">
                  <c:v>1.9291279025792301</c:v>
                </c:pt>
                <c:pt idx="21">
                  <c:v>1.989335148627184</c:v>
                </c:pt>
                <c:pt idx="22">
                  <c:v>2.0473489146055517</c:v>
                </c:pt>
                <c:pt idx="23">
                  <c:v>2.1057408668028139</c:v>
                </c:pt>
                <c:pt idx="24">
                  <c:v>2.1577792905226532</c:v>
                </c:pt>
                <c:pt idx="25">
                  <c:v>2.2109522728991755</c:v>
                </c:pt>
              </c:numCache>
            </c:numRef>
          </c:yVal>
        </c:ser>
        <c:axId val="141091200"/>
        <c:axId val="141092736"/>
      </c:scatterChart>
      <c:valAx>
        <c:axId val="141091200"/>
        <c:scaling>
          <c:orientation val="minMax"/>
          <c:max val="2050"/>
          <c:min val="2010"/>
        </c:scaling>
        <c:axPos val="b"/>
        <c:numFmt formatCode="General" sourceLinked="1"/>
        <c:tickLblPos val="nextTo"/>
        <c:crossAx val="141092736"/>
        <c:crosses val="autoZero"/>
        <c:crossBetween val="midCat"/>
      </c:valAx>
      <c:valAx>
        <c:axId val="141092736"/>
        <c:scaling>
          <c:orientation val="minMax"/>
          <c:max val="2.8"/>
          <c:min val="0.8"/>
        </c:scaling>
        <c:axPos val="l"/>
        <c:numFmt formatCode="0.0" sourceLinked="0"/>
        <c:tickLblPos val="nextTo"/>
        <c:crossAx val="141091200"/>
        <c:crosses val="autoZero"/>
        <c:crossBetween val="midCat"/>
      </c:valAx>
    </c:plotArea>
    <c:legend>
      <c:legendPos val="b"/>
      <c:legendEntry>
        <c:idx val="1"/>
        <c:delete val="1"/>
      </c:legendEntry>
    </c:legend>
    <c:plotVisOnly val="1"/>
    <c:dispBlanksAs val="gap"/>
  </c:chart>
  <c:printSettings>
    <c:headerFooter/>
    <c:pageMargins b="0.75000000000001399" l="0.70000000000000162" r="0.70000000000000162" t="0.75000000000001399"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4" Type="http://schemas.openxmlformats.org/officeDocument/2006/relationships/chart" Target="../charts/chart10.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12</xdr:col>
      <xdr:colOff>590550</xdr:colOff>
      <xdr:row>39</xdr:row>
      <xdr:rowOff>0</xdr:rowOff>
    </xdr:from>
    <xdr:to>
      <xdr:col>20</xdr:col>
      <xdr:colOff>285750</xdr:colOff>
      <xdr:row>53</xdr:row>
      <xdr:rowOff>76200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37</xdr:row>
      <xdr:rowOff>9525</xdr:rowOff>
    </xdr:from>
    <xdr:to>
      <xdr:col>21</xdr:col>
      <xdr:colOff>304800</xdr:colOff>
      <xdr:row>51</xdr:row>
      <xdr:rowOff>85725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14</xdr:row>
      <xdr:rowOff>10583</xdr:rowOff>
    </xdr:from>
    <xdr:to>
      <xdr:col>12</xdr:col>
      <xdr:colOff>783167</xdr:colOff>
      <xdr:row>37</xdr:row>
      <xdr:rowOff>117474</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50</xdr:row>
      <xdr:rowOff>0</xdr:rowOff>
    </xdr:from>
    <xdr:to>
      <xdr:col>13</xdr:col>
      <xdr:colOff>31750</xdr:colOff>
      <xdr:row>75</xdr:row>
      <xdr:rowOff>105834</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450489</xdr:colOff>
      <xdr:row>33</xdr:row>
      <xdr:rowOff>42333</xdr:rowOff>
    </xdr:from>
    <xdr:to>
      <xdr:col>12</xdr:col>
      <xdr:colOff>222250</xdr:colOff>
      <xdr:row>53</xdr:row>
      <xdr:rowOff>61244</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52918</xdr:colOff>
      <xdr:row>33</xdr:row>
      <xdr:rowOff>10583</xdr:rowOff>
    </xdr:from>
    <xdr:to>
      <xdr:col>21</xdr:col>
      <xdr:colOff>550333</xdr:colOff>
      <xdr:row>53</xdr:row>
      <xdr:rowOff>21166</xdr:rowOff>
    </xdr:to>
    <xdr:graphicFrame macro="">
      <xdr:nvGraphicFramePr>
        <xdr:cNvPr id="17" name="Chart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484530</xdr:colOff>
      <xdr:row>41</xdr:row>
      <xdr:rowOff>75328</xdr:rowOff>
    </xdr:from>
    <xdr:to>
      <xdr:col>7</xdr:col>
      <xdr:colOff>255930</xdr:colOff>
      <xdr:row>61</xdr:row>
      <xdr:rowOff>65803</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635622</xdr:colOff>
      <xdr:row>41</xdr:row>
      <xdr:rowOff>55842</xdr:rowOff>
    </xdr:from>
    <xdr:to>
      <xdr:col>16</xdr:col>
      <xdr:colOff>187</xdr:colOff>
      <xdr:row>61</xdr:row>
      <xdr:rowOff>42956</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476250</xdr:colOff>
      <xdr:row>68</xdr:row>
      <xdr:rowOff>95250</xdr:rowOff>
    </xdr:from>
    <xdr:to>
      <xdr:col>7</xdr:col>
      <xdr:colOff>247650</xdr:colOff>
      <xdr:row>88</xdr:row>
      <xdr:rowOff>85725</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738188</xdr:colOff>
      <xdr:row>68</xdr:row>
      <xdr:rowOff>71438</xdr:rowOff>
    </xdr:from>
    <xdr:to>
      <xdr:col>16</xdr:col>
      <xdr:colOff>102753</xdr:colOff>
      <xdr:row>88</xdr:row>
      <xdr:rowOff>58552</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404813</xdr:colOff>
      <xdr:row>94</xdr:row>
      <xdr:rowOff>71438</xdr:rowOff>
    </xdr:from>
    <xdr:to>
      <xdr:col>7</xdr:col>
      <xdr:colOff>176213</xdr:colOff>
      <xdr:row>114</xdr:row>
      <xdr:rowOff>61913</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726282</xdr:colOff>
      <xdr:row>94</xdr:row>
      <xdr:rowOff>71438</xdr:rowOff>
    </xdr:from>
    <xdr:to>
      <xdr:col>16</xdr:col>
      <xdr:colOff>90847</xdr:colOff>
      <xdr:row>114</xdr:row>
      <xdr:rowOff>58552</xdr:rowOff>
    </xdr:to>
    <xdr:graphicFrame macro="">
      <xdr:nvGraphicFramePr>
        <xdr:cNvPr id="11"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476250</xdr:colOff>
      <xdr:row>34</xdr:row>
      <xdr:rowOff>0</xdr:rowOff>
    </xdr:from>
    <xdr:to>
      <xdr:col>10</xdr:col>
      <xdr:colOff>342901</xdr:colOff>
      <xdr:row>34</xdr:row>
      <xdr:rowOff>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171449</xdr:colOff>
      <xdr:row>10</xdr:row>
      <xdr:rowOff>133350</xdr:rowOff>
    </xdr:from>
    <xdr:to>
      <xdr:col>12</xdr:col>
      <xdr:colOff>352425</xdr:colOff>
      <xdr:row>34</xdr:row>
      <xdr:rowOff>28574</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266699</xdr:colOff>
      <xdr:row>45</xdr:row>
      <xdr:rowOff>171450</xdr:rowOff>
    </xdr:from>
    <xdr:to>
      <xdr:col>12</xdr:col>
      <xdr:colOff>371475</xdr:colOff>
      <xdr:row>69</xdr:row>
      <xdr:rowOff>190499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1" enableFormatConditionsCalculation="0"/>
  <dimension ref="A1:N29"/>
  <sheetViews>
    <sheetView workbookViewId="0"/>
  </sheetViews>
  <sheetFormatPr defaultColWidth="8.85546875" defaultRowHeight="15"/>
  <cols>
    <col min="1" max="1" width="15.28515625" style="5" customWidth="1"/>
    <col min="2" max="2" width="61.7109375" style="5" bestFit="1" customWidth="1"/>
    <col min="3" max="12" width="8.85546875" style="5"/>
    <col min="13" max="13" width="10.85546875" style="5" bestFit="1" customWidth="1"/>
    <col min="14" max="14" width="15.42578125" style="5" bestFit="1" customWidth="1"/>
    <col min="15" max="16384" width="8.85546875" style="5"/>
  </cols>
  <sheetData>
    <row r="1" spans="1:14">
      <c r="A1" s="6" t="s">
        <v>51</v>
      </c>
      <c r="B1" s="4"/>
      <c r="C1" s="4"/>
      <c r="D1" s="4"/>
      <c r="E1" s="4"/>
      <c r="F1" s="4"/>
      <c r="G1" s="4"/>
      <c r="H1" s="4"/>
      <c r="I1" s="4"/>
      <c r="J1" s="4"/>
      <c r="K1" s="4"/>
      <c r="L1" s="4"/>
      <c r="M1" s="4"/>
      <c r="N1" s="4"/>
    </row>
    <row r="2" spans="1:14">
      <c r="A2" s="1" t="s">
        <v>52</v>
      </c>
      <c r="B2" s="4"/>
      <c r="C2" s="4"/>
      <c r="D2" s="4"/>
      <c r="E2" s="4"/>
      <c r="F2" s="4"/>
      <c r="G2" s="4"/>
      <c r="H2" s="4"/>
      <c r="I2" s="4"/>
      <c r="J2" s="4"/>
      <c r="K2" s="4"/>
      <c r="L2" s="4"/>
      <c r="M2" s="4"/>
      <c r="N2" s="4"/>
    </row>
    <row r="3" spans="1:14">
      <c r="C3" s="1"/>
      <c r="E3" s="4"/>
      <c r="F3" s="4"/>
      <c r="G3" s="4"/>
      <c r="H3" s="4"/>
      <c r="I3" s="4"/>
      <c r="J3" s="4"/>
      <c r="K3" s="4"/>
      <c r="L3" s="4"/>
      <c r="M3" s="623" t="s">
        <v>2</v>
      </c>
      <c r="N3" s="623"/>
    </row>
    <row r="4" spans="1:14">
      <c r="A4" s="1" t="s">
        <v>0</v>
      </c>
      <c r="B4" s="1" t="s">
        <v>1</v>
      </c>
      <c r="C4" s="2">
        <v>1999</v>
      </c>
      <c r="D4" s="2">
        <v>2000</v>
      </c>
      <c r="E4" s="2">
        <v>2001</v>
      </c>
      <c r="F4" s="2">
        <v>2002</v>
      </c>
      <c r="G4" s="2">
        <v>2003</v>
      </c>
      <c r="H4" s="2">
        <v>2004</v>
      </c>
      <c r="I4" s="2">
        <v>2005</v>
      </c>
      <c r="J4" s="2">
        <v>2006</v>
      </c>
      <c r="K4" s="2">
        <v>2007</v>
      </c>
      <c r="L4" s="2">
        <v>2008</v>
      </c>
      <c r="M4" s="1" t="s">
        <v>3</v>
      </c>
      <c r="N4" s="1" t="s">
        <v>4</v>
      </c>
    </row>
    <row r="5" spans="1:14">
      <c r="B5" s="1" t="s">
        <v>5</v>
      </c>
      <c r="C5" s="3">
        <v>974631</v>
      </c>
      <c r="D5" s="3">
        <v>1089862</v>
      </c>
      <c r="E5" s="3">
        <v>1052344</v>
      </c>
      <c r="F5" s="3">
        <v>917490</v>
      </c>
      <c r="G5" s="3">
        <v>886846</v>
      </c>
      <c r="H5" s="3">
        <v>953171</v>
      </c>
      <c r="I5" s="3">
        <v>1062536</v>
      </c>
      <c r="J5" s="3">
        <v>1217107</v>
      </c>
      <c r="K5" s="3">
        <v>1270522</v>
      </c>
      <c r="L5" s="3">
        <v>1295470</v>
      </c>
      <c r="M5" s="3">
        <v>320839</v>
      </c>
      <c r="N5" s="1">
        <v>32.9</v>
      </c>
    </row>
    <row r="6" spans="1:14">
      <c r="A6" s="1" t="s">
        <v>6</v>
      </c>
      <c r="B6" s="1" t="s">
        <v>7</v>
      </c>
      <c r="C6" s="3">
        <v>1716</v>
      </c>
      <c r="D6" s="3">
        <v>1488</v>
      </c>
      <c r="E6" s="3">
        <v>1532</v>
      </c>
      <c r="F6" s="3">
        <v>1910</v>
      </c>
      <c r="G6" s="3">
        <v>1894</v>
      </c>
      <c r="H6" s="3">
        <v>2081</v>
      </c>
      <c r="I6" s="3">
        <v>2702</v>
      </c>
      <c r="J6" s="3">
        <v>2672</v>
      </c>
      <c r="K6" s="3">
        <v>2149</v>
      </c>
      <c r="L6" s="3">
        <v>2372</v>
      </c>
      <c r="M6" s="1">
        <v>656</v>
      </c>
      <c r="N6" s="1">
        <v>38.200000000000003</v>
      </c>
    </row>
    <row r="7" spans="1:14">
      <c r="A7" s="1" t="s">
        <v>8</v>
      </c>
      <c r="B7" s="1" t="s">
        <v>9</v>
      </c>
      <c r="C7" s="3">
        <v>30586</v>
      </c>
      <c r="D7" s="3">
        <v>42522</v>
      </c>
      <c r="E7" s="3">
        <v>51278</v>
      </c>
      <c r="F7" s="3">
        <v>42467</v>
      </c>
      <c r="G7" s="3">
        <v>50548</v>
      </c>
      <c r="H7" s="3">
        <v>51253</v>
      </c>
      <c r="I7" s="3">
        <v>66746</v>
      </c>
      <c r="J7" s="3">
        <v>99309</v>
      </c>
      <c r="K7" s="3">
        <v>120681</v>
      </c>
      <c r="L7" s="3">
        <v>149895</v>
      </c>
      <c r="M7" s="3">
        <v>119309</v>
      </c>
      <c r="N7" s="1">
        <v>390.1</v>
      </c>
    </row>
    <row r="8" spans="1:14">
      <c r="A8" s="1" t="s">
        <v>10</v>
      </c>
      <c r="B8" s="1" t="s">
        <v>11</v>
      </c>
      <c r="C8" s="3">
        <v>42802</v>
      </c>
      <c r="D8" s="3">
        <v>61302</v>
      </c>
      <c r="E8" s="3">
        <v>82823</v>
      </c>
      <c r="F8" s="3">
        <v>65502</v>
      </c>
      <c r="G8" s="3">
        <v>54569</v>
      </c>
      <c r="H8" s="3">
        <v>50409</v>
      </c>
      <c r="I8" s="3">
        <v>58032</v>
      </c>
      <c r="J8" s="3">
        <v>69757</v>
      </c>
      <c r="K8" s="3">
        <v>85354</v>
      </c>
      <c r="L8" s="3">
        <v>98272</v>
      </c>
      <c r="M8" s="3">
        <v>55470</v>
      </c>
      <c r="N8" s="1">
        <v>129.6</v>
      </c>
    </row>
    <row r="9" spans="1:14">
      <c r="A9" s="1" t="s">
        <v>12</v>
      </c>
      <c r="B9" s="1" t="s">
        <v>13</v>
      </c>
      <c r="C9" s="3">
        <v>23110</v>
      </c>
      <c r="D9" s="3">
        <v>25049</v>
      </c>
      <c r="E9" s="3">
        <v>24802</v>
      </c>
      <c r="F9" s="3">
        <v>24773</v>
      </c>
      <c r="G9" s="3">
        <v>23159</v>
      </c>
      <c r="H9" s="3">
        <v>28627</v>
      </c>
      <c r="I9" s="3">
        <v>30072</v>
      </c>
      <c r="J9" s="3">
        <v>30257</v>
      </c>
      <c r="K9" s="3">
        <v>36692</v>
      </c>
      <c r="L9" s="3">
        <v>41690</v>
      </c>
      <c r="M9" s="3">
        <v>18580</v>
      </c>
      <c r="N9" s="1">
        <v>80.400000000000006</v>
      </c>
    </row>
    <row r="10" spans="1:14">
      <c r="A10" s="1" t="s">
        <v>14</v>
      </c>
      <c r="B10" s="1" t="s">
        <v>15</v>
      </c>
      <c r="C10" s="3">
        <v>196399</v>
      </c>
      <c r="D10" s="3">
        <v>214827</v>
      </c>
      <c r="E10" s="3">
        <v>192835</v>
      </c>
      <c r="F10" s="3">
        <v>157243</v>
      </c>
      <c r="G10" s="3">
        <v>149065</v>
      </c>
      <c r="H10" s="3">
        <v>156651</v>
      </c>
      <c r="I10" s="3">
        <v>165634</v>
      </c>
      <c r="J10" s="3">
        <v>192364</v>
      </c>
      <c r="K10" s="3">
        <v>197298</v>
      </c>
      <c r="L10" s="3">
        <v>211357</v>
      </c>
      <c r="M10" s="3">
        <v>14958</v>
      </c>
      <c r="N10" s="1">
        <v>7.6</v>
      </c>
    </row>
    <row r="11" spans="1:14">
      <c r="A11" s="1" t="s">
        <v>16</v>
      </c>
      <c r="B11" s="1" t="s">
        <v>17</v>
      </c>
      <c r="C11" s="3">
        <v>117005</v>
      </c>
      <c r="D11" s="3">
        <v>133786</v>
      </c>
      <c r="E11" s="3">
        <v>118875</v>
      </c>
      <c r="F11" s="3">
        <v>84062</v>
      </c>
      <c r="G11" s="3">
        <v>80226</v>
      </c>
      <c r="H11" s="3">
        <v>85119</v>
      </c>
      <c r="I11" s="3">
        <v>92180</v>
      </c>
      <c r="J11" s="3">
        <v>106843</v>
      </c>
      <c r="K11" s="3">
        <v>107664</v>
      </c>
      <c r="L11" s="3">
        <v>103142</v>
      </c>
      <c r="M11" s="3">
        <v>-13863</v>
      </c>
      <c r="N11" s="1">
        <v>-11.8</v>
      </c>
    </row>
    <row r="12" spans="1:14">
      <c r="A12" s="1" t="s">
        <v>18</v>
      </c>
      <c r="B12" s="1" t="s">
        <v>19</v>
      </c>
      <c r="C12" s="3">
        <v>79394</v>
      </c>
      <c r="D12" s="3">
        <v>81041</v>
      </c>
      <c r="E12" s="3">
        <v>73959</v>
      </c>
      <c r="F12" s="3">
        <v>73181</v>
      </c>
      <c r="G12" s="3">
        <v>68839</v>
      </c>
      <c r="H12" s="3">
        <v>71532</v>
      </c>
      <c r="I12" s="3">
        <v>73455</v>
      </c>
      <c r="J12" s="3">
        <v>85521</v>
      </c>
      <c r="K12" s="3">
        <v>89633</v>
      </c>
      <c r="L12" s="3">
        <v>108215</v>
      </c>
      <c r="M12" s="3">
        <v>28821</v>
      </c>
      <c r="N12" s="1">
        <v>36.299999999999997</v>
      </c>
    </row>
    <row r="13" spans="1:14">
      <c r="A13" s="1" t="s">
        <v>20</v>
      </c>
      <c r="B13" s="1" t="s">
        <v>21</v>
      </c>
      <c r="C13" s="3">
        <v>32442</v>
      </c>
      <c r="D13" s="3">
        <v>33579</v>
      </c>
      <c r="E13" s="3">
        <v>29981</v>
      </c>
      <c r="F13" s="3">
        <v>26789</v>
      </c>
      <c r="G13" s="3">
        <v>26014</v>
      </c>
      <c r="H13" s="3">
        <v>32314</v>
      </c>
      <c r="I13" s="3">
        <v>40578</v>
      </c>
      <c r="J13" s="3">
        <v>36600</v>
      </c>
      <c r="K13" s="3">
        <v>30776</v>
      </c>
      <c r="L13" s="3">
        <v>32941</v>
      </c>
      <c r="M13" s="1">
        <v>499</v>
      </c>
      <c r="N13" s="1">
        <v>1.5</v>
      </c>
    </row>
    <row r="14" spans="1:14">
      <c r="A14" s="1" t="s">
        <v>22</v>
      </c>
      <c r="B14" s="1" t="s">
        <v>23</v>
      </c>
      <c r="C14" s="3">
        <v>64063</v>
      </c>
      <c r="D14" s="3">
        <v>69791</v>
      </c>
      <c r="E14" s="3">
        <v>66917</v>
      </c>
      <c r="F14" s="3">
        <v>59316</v>
      </c>
      <c r="G14" s="3">
        <v>65868</v>
      </c>
      <c r="H14" s="3">
        <v>72170</v>
      </c>
      <c r="I14" s="3">
        <v>73531</v>
      </c>
      <c r="J14" s="3">
        <v>86735</v>
      </c>
      <c r="K14" s="3">
        <v>82511</v>
      </c>
      <c r="L14" s="3">
        <v>73436</v>
      </c>
      <c r="M14" s="3">
        <v>9373</v>
      </c>
      <c r="N14" s="1">
        <v>14.6</v>
      </c>
    </row>
    <row r="15" spans="1:14">
      <c r="A15" s="1" t="s">
        <v>24</v>
      </c>
      <c r="B15" s="1" t="s">
        <v>25</v>
      </c>
      <c r="C15" s="3">
        <v>57299</v>
      </c>
      <c r="D15" s="3">
        <v>59851</v>
      </c>
      <c r="E15" s="3">
        <v>57756</v>
      </c>
      <c r="F15" s="3">
        <v>47124</v>
      </c>
      <c r="G15" s="3">
        <v>44460</v>
      </c>
      <c r="H15" s="3">
        <v>46054</v>
      </c>
      <c r="I15" s="3">
        <v>56926</v>
      </c>
      <c r="J15" s="3">
        <v>68021</v>
      </c>
      <c r="K15" s="3">
        <v>67351</v>
      </c>
      <c r="L15" s="3">
        <v>79580</v>
      </c>
      <c r="M15" s="3">
        <v>22281</v>
      </c>
      <c r="N15" s="1">
        <v>38.9</v>
      </c>
    </row>
    <row r="16" spans="1:14">
      <c r="A16" s="1" t="s">
        <v>26</v>
      </c>
      <c r="B16" s="1" t="s">
        <v>27</v>
      </c>
      <c r="C16" s="3">
        <v>122827</v>
      </c>
      <c r="D16" s="3">
        <v>160177</v>
      </c>
      <c r="E16" s="3">
        <v>144793</v>
      </c>
      <c r="F16" s="3">
        <v>88156</v>
      </c>
      <c r="G16" s="3">
        <v>80524</v>
      </c>
      <c r="H16" s="3">
        <v>83488</v>
      </c>
      <c r="I16" s="3">
        <v>91373</v>
      </c>
      <c r="J16" s="3">
        <v>104373</v>
      </c>
      <c r="K16" s="3">
        <v>106084</v>
      </c>
      <c r="L16" s="3">
        <v>103424</v>
      </c>
      <c r="M16" s="3">
        <v>-19403</v>
      </c>
      <c r="N16" s="1">
        <v>-15.8</v>
      </c>
    </row>
    <row r="17" spans="1:14">
      <c r="A17" s="1" t="s">
        <v>28</v>
      </c>
      <c r="B17" s="1" t="s">
        <v>29</v>
      </c>
      <c r="C17" s="3">
        <v>130101</v>
      </c>
      <c r="D17" s="3">
        <v>133684</v>
      </c>
      <c r="E17" s="3">
        <v>131105</v>
      </c>
      <c r="F17" s="3">
        <v>128444</v>
      </c>
      <c r="G17" s="3">
        <v>120787</v>
      </c>
      <c r="H17" s="3">
        <v>153629</v>
      </c>
      <c r="I17" s="3">
        <v>161389</v>
      </c>
      <c r="J17" s="3">
        <v>163069</v>
      </c>
      <c r="K17" s="3">
        <v>173412</v>
      </c>
      <c r="L17" s="3">
        <v>145352</v>
      </c>
      <c r="M17" s="3">
        <v>15251</v>
      </c>
      <c r="N17" s="1">
        <v>11.7</v>
      </c>
    </row>
    <row r="18" spans="1:14">
      <c r="A18" s="1" t="s">
        <v>30</v>
      </c>
      <c r="B18" s="1" t="s">
        <v>31</v>
      </c>
      <c r="C18" s="3">
        <v>100629</v>
      </c>
      <c r="D18" s="3">
        <v>92456</v>
      </c>
      <c r="E18" s="3">
        <v>82674</v>
      </c>
      <c r="F18" s="3">
        <v>94529</v>
      </c>
      <c r="G18" s="3">
        <v>87952</v>
      </c>
      <c r="H18" s="3">
        <v>91606</v>
      </c>
      <c r="I18" s="3">
        <v>103022</v>
      </c>
      <c r="J18" s="3">
        <v>132073</v>
      </c>
      <c r="K18" s="3">
        <v>117451</v>
      </c>
      <c r="L18" s="3">
        <v>96045</v>
      </c>
      <c r="M18" s="3">
        <v>-4584</v>
      </c>
      <c r="N18" s="1">
        <v>-4.5999999999999996</v>
      </c>
    </row>
    <row r="19" spans="1:14">
      <c r="A19" s="1" t="s">
        <v>32</v>
      </c>
      <c r="B19" s="1" t="s">
        <v>33</v>
      </c>
      <c r="C19" s="3">
        <v>29546</v>
      </c>
      <c r="D19" s="3">
        <v>34055</v>
      </c>
      <c r="E19" s="3">
        <v>30464</v>
      </c>
      <c r="F19" s="3">
        <v>25864</v>
      </c>
      <c r="G19" s="3">
        <v>24703</v>
      </c>
      <c r="H19" s="3">
        <v>26688</v>
      </c>
      <c r="I19" s="3">
        <v>33066</v>
      </c>
      <c r="J19" s="3">
        <v>30284</v>
      </c>
      <c r="K19" s="3">
        <v>31804</v>
      </c>
      <c r="L19" s="3">
        <v>32738</v>
      </c>
      <c r="M19" s="3">
        <v>3192</v>
      </c>
      <c r="N19" s="1">
        <v>10.8</v>
      </c>
    </row>
    <row r="20" spans="1:14">
      <c r="A20" s="1" t="s">
        <v>34</v>
      </c>
      <c r="B20" s="1" t="s">
        <v>35</v>
      </c>
      <c r="C20" s="3">
        <v>6065</v>
      </c>
      <c r="D20" s="3">
        <v>5054</v>
      </c>
      <c r="E20" s="3">
        <v>3035</v>
      </c>
      <c r="F20" s="3">
        <v>3430</v>
      </c>
      <c r="G20" s="3">
        <v>3298</v>
      </c>
      <c r="H20" s="3">
        <v>3186</v>
      </c>
      <c r="I20" s="3">
        <v>2809</v>
      </c>
      <c r="J20" s="3">
        <v>3306</v>
      </c>
      <c r="K20" s="3">
        <v>4542</v>
      </c>
      <c r="L20" s="3">
        <v>4561</v>
      </c>
      <c r="M20" s="3">
        <v>-1504</v>
      </c>
      <c r="N20" s="1">
        <v>-24.8</v>
      </c>
    </row>
    <row r="21" spans="1:14">
      <c r="A21" s="1" t="s">
        <v>36</v>
      </c>
      <c r="B21" s="1" t="s">
        <v>37</v>
      </c>
      <c r="C21" s="3">
        <v>16227</v>
      </c>
      <c r="D21" s="3">
        <v>17506</v>
      </c>
      <c r="E21" s="3">
        <v>15785</v>
      </c>
      <c r="F21" s="3">
        <v>14719</v>
      </c>
      <c r="G21" s="3">
        <v>16612</v>
      </c>
      <c r="H21" s="3">
        <v>17455</v>
      </c>
      <c r="I21" s="3">
        <v>18194</v>
      </c>
      <c r="J21" s="3">
        <v>19231</v>
      </c>
      <c r="K21" s="3">
        <v>18167</v>
      </c>
      <c r="L21" s="3">
        <v>16546</v>
      </c>
      <c r="M21" s="1">
        <v>319</v>
      </c>
      <c r="N21" s="1">
        <v>2</v>
      </c>
    </row>
    <row r="22" spans="1:14">
      <c r="A22" s="1" t="s">
        <v>38</v>
      </c>
      <c r="B22" s="1" t="s">
        <v>39</v>
      </c>
      <c r="C22" s="3">
        <v>13532</v>
      </c>
      <c r="D22" s="3">
        <v>18223</v>
      </c>
      <c r="E22" s="3">
        <v>17377</v>
      </c>
      <c r="F22" s="3">
        <v>19532</v>
      </c>
      <c r="G22" s="3">
        <v>16667</v>
      </c>
      <c r="H22" s="3">
        <v>18919</v>
      </c>
      <c r="I22" s="3">
        <v>17484</v>
      </c>
      <c r="J22" s="3">
        <v>22615</v>
      </c>
      <c r="K22" s="3">
        <v>23238</v>
      </c>
      <c r="L22" s="3">
        <v>27390</v>
      </c>
      <c r="M22" s="3">
        <v>13858</v>
      </c>
      <c r="N22" s="1">
        <v>102.4</v>
      </c>
    </row>
    <row r="23" spans="1:14">
      <c r="A23" s="1" t="s">
        <v>40</v>
      </c>
      <c r="B23" s="1" t="s">
        <v>41</v>
      </c>
      <c r="C23" s="3">
        <v>51342</v>
      </c>
      <c r="D23" s="3">
        <v>52166</v>
      </c>
      <c r="E23" s="3">
        <v>52932</v>
      </c>
      <c r="F23" s="3">
        <v>59311</v>
      </c>
      <c r="G23" s="3">
        <v>61151</v>
      </c>
      <c r="H23" s="3">
        <v>64561</v>
      </c>
      <c r="I23" s="3">
        <v>73825</v>
      </c>
      <c r="J23" s="3">
        <v>75296</v>
      </c>
      <c r="K23" s="3">
        <v>84160</v>
      </c>
      <c r="L23" s="3">
        <v>90044</v>
      </c>
      <c r="M23" s="3">
        <v>38702</v>
      </c>
      <c r="N23" s="1">
        <v>75.400000000000006</v>
      </c>
    </row>
    <row r="24" spans="1:14">
      <c r="A24" s="1" t="s">
        <v>42</v>
      </c>
      <c r="B24" s="1" t="s">
        <v>43</v>
      </c>
      <c r="C24" s="3">
        <v>13355</v>
      </c>
      <c r="D24" s="3">
        <v>19125</v>
      </c>
      <c r="E24" s="3">
        <v>14974</v>
      </c>
      <c r="F24" s="3">
        <v>13169</v>
      </c>
      <c r="G24" s="3">
        <v>11029</v>
      </c>
      <c r="H24" s="3">
        <v>12165</v>
      </c>
      <c r="I24" s="3">
        <v>14165</v>
      </c>
      <c r="J24" s="3">
        <v>17156</v>
      </c>
      <c r="K24" s="3">
        <v>18769</v>
      </c>
      <c r="L24" s="3">
        <v>17025</v>
      </c>
      <c r="M24" s="3">
        <v>3670</v>
      </c>
      <c r="N24" s="1">
        <v>27.5</v>
      </c>
    </row>
    <row r="25" spans="1:14">
      <c r="A25" s="1" t="s">
        <v>44</v>
      </c>
      <c r="B25" s="1" t="s">
        <v>45</v>
      </c>
      <c r="C25" s="3">
        <v>23328</v>
      </c>
      <c r="D25" s="3">
        <v>26307</v>
      </c>
      <c r="E25" s="3">
        <v>21365</v>
      </c>
      <c r="F25" s="3">
        <v>22409</v>
      </c>
      <c r="G25" s="3">
        <v>21036</v>
      </c>
      <c r="H25" s="3">
        <v>20641</v>
      </c>
      <c r="I25" s="3">
        <v>30718</v>
      </c>
      <c r="J25" s="3">
        <v>36217</v>
      </c>
      <c r="K25" s="3">
        <v>38021</v>
      </c>
      <c r="L25" s="3">
        <v>40515</v>
      </c>
      <c r="M25" s="3">
        <v>17187</v>
      </c>
      <c r="N25" s="1">
        <v>73.7</v>
      </c>
    </row>
    <row r="26" spans="1:14">
      <c r="A26" s="1" t="s">
        <v>46</v>
      </c>
      <c r="B26" s="1" t="s">
        <v>47</v>
      </c>
      <c r="C26" s="3">
        <v>16902</v>
      </c>
      <c r="D26" s="3">
        <v>21125</v>
      </c>
      <c r="E26" s="3">
        <v>29006</v>
      </c>
      <c r="F26" s="3">
        <v>21269</v>
      </c>
      <c r="G26" s="3">
        <v>26035</v>
      </c>
      <c r="H26" s="3">
        <v>19701</v>
      </c>
      <c r="I26" s="3">
        <v>20105</v>
      </c>
      <c r="J26" s="3">
        <v>25959</v>
      </c>
      <c r="K26" s="3">
        <v>29680</v>
      </c>
      <c r="L26" s="3">
        <v>28309</v>
      </c>
      <c r="M26" s="3">
        <v>11407</v>
      </c>
      <c r="N26" s="1">
        <v>67.5</v>
      </c>
    </row>
    <row r="27" spans="1:14">
      <c r="B27" s="1" t="s">
        <v>48</v>
      </c>
      <c r="C27" s="3">
        <v>2359</v>
      </c>
      <c r="D27" s="3">
        <v>1572</v>
      </c>
      <c r="E27" s="1">
        <v>911</v>
      </c>
      <c r="F27" s="3">
        <v>1532</v>
      </c>
      <c r="G27" s="3">
        <v>1476</v>
      </c>
      <c r="H27" s="3">
        <v>1572</v>
      </c>
      <c r="I27" s="3">
        <v>2163</v>
      </c>
      <c r="J27" s="3">
        <v>1813</v>
      </c>
      <c r="K27" s="3">
        <v>2380</v>
      </c>
      <c r="L27" s="3">
        <v>3978</v>
      </c>
      <c r="M27" s="3">
        <v>1619</v>
      </c>
      <c r="N27" s="1">
        <v>68.599999999999994</v>
      </c>
    </row>
    <row r="28" spans="1:14">
      <c r="A28" s="1" t="s">
        <v>49</v>
      </c>
      <c r="B28" s="4"/>
      <c r="C28" s="4"/>
      <c r="D28" s="4"/>
      <c r="E28" s="4"/>
      <c r="F28" s="4"/>
      <c r="G28" s="4"/>
      <c r="H28" s="4"/>
      <c r="I28" s="4"/>
      <c r="J28" s="4"/>
      <c r="K28" s="4"/>
      <c r="L28" s="4"/>
      <c r="M28" s="4"/>
      <c r="N28" s="4"/>
    </row>
    <row r="29" spans="1:14">
      <c r="A29" s="1" t="s">
        <v>50</v>
      </c>
      <c r="B29" s="4"/>
      <c r="C29" s="4"/>
      <c r="D29" s="4"/>
      <c r="E29" s="4"/>
      <c r="F29" s="4"/>
      <c r="G29" s="4"/>
      <c r="H29" s="4"/>
      <c r="I29" s="4"/>
      <c r="J29" s="4"/>
      <c r="K29" s="4"/>
      <c r="L29" s="4"/>
      <c r="M29" s="4"/>
      <c r="N29" s="4"/>
    </row>
  </sheetData>
  <mergeCells count="1">
    <mergeCell ref="M3:N3"/>
  </mergeCells>
  <pageMargins left="0.7" right="0.7" top="0.75" bottom="0.75" header="0.3" footer="0.3"/>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2:H66"/>
  <sheetViews>
    <sheetView workbookViewId="0">
      <selection activeCell="H31" sqref="H31"/>
    </sheetView>
  </sheetViews>
  <sheetFormatPr defaultRowHeight="15"/>
  <cols>
    <col min="1" max="1" width="37.28515625" customWidth="1"/>
    <col min="2" max="2" width="11.28515625" style="310" customWidth="1"/>
    <col min="6" max="6" width="26.5703125" style="310" bestFit="1" customWidth="1"/>
    <col min="7" max="7" width="10.140625" style="310" bestFit="1" customWidth="1"/>
  </cols>
  <sheetData>
    <row r="2" spans="1:8" ht="18.75">
      <c r="A2" s="573" t="s">
        <v>789</v>
      </c>
    </row>
    <row r="3" spans="1:8">
      <c r="A3" s="676" t="s">
        <v>644</v>
      </c>
      <c r="B3" s="311" t="s">
        <v>645</v>
      </c>
      <c r="F3" s="312" t="s">
        <v>646</v>
      </c>
      <c r="G3" s="11"/>
      <c r="H3" s="9"/>
    </row>
    <row r="4" spans="1:8">
      <c r="A4" s="677"/>
      <c r="B4" s="313" t="s">
        <v>647</v>
      </c>
      <c r="F4" s="314" t="s">
        <v>648</v>
      </c>
      <c r="G4" s="314" t="s">
        <v>647</v>
      </c>
    </row>
    <row r="5" spans="1:8">
      <c r="A5" s="315" t="s">
        <v>649</v>
      </c>
      <c r="B5" s="316">
        <v>5.6</v>
      </c>
      <c r="F5" s="317" t="s">
        <v>650</v>
      </c>
      <c r="G5" s="318">
        <v>10</v>
      </c>
    </row>
    <row r="6" spans="1:8">
      <c r="A6" s="315" t="s">
        <v>651</v>
      </c>
      <c r="B6" s="316" t="s">
        <v>652</v>
      </c>
      <c r="F6" s="317" t="s">
        <v>653</v>
      </c>
      <c r="G6" s="318">
        <v>7.15</v>
      </c>
    </row>
    <row r="7" spans="1:8">
      <c r="A7" s="315" t="s">
        <v>654</v>
      </c>
      <c r="B7" s="316" t="s">
        <v>652</v>
      </c>
      <c r="F7" s="317" t="s">
        <v>655</v>
      </c>
      <c r="G7" s="318">
        <v>9.1</v>
      </c>
    </row>
    <row r="8" spans="1:8">
      <c r="A8" s="317" t="s">
        <v>656</v>
      </c>
      <c r="B8" s="318" t="s">
        <v>652</v>
      </c>
      <c r="F8" s="317" t="s">
        <v>657</v>
      </c>
      <c r="G8" s="318">
        <v>6.85</v>
      </c>
    </row>
    <row r="9" spans="1:8">
      <c r="A9" s="319" t="s">
        <v>650</v>
      </c>
      <c r="B9" s="320">
        <v>10</v>
      </c>
      <c r="F9" s="317" t="s">
        <v>658</v>
      </c>
      <c r="G9" s="318">
        <v>7.45</v>
      </c>
    </row>
    <row r="10" spans="1:8">
      <c r="A10" s="319" t="s">
        <v>653</v>
      </c>
      <c r="B10" s="320">
        <v>7.15</v>
      </c>
      <c r="F10" s="317" t="s">
        <v>659</v>
      </c>
      <c r="G10" s="318">
        <v>12.95</v>
      </c>
    </row>
    <row r="11" spans="1:8">
      <c r="A11" s="315" t="s">
        <v>660</v>
      </c>
      <c r="B11" s="316">
        <v>10</v>
      </c>
      <c r="F11" s="317" t="s">
        <v>661</v>
      </c>
      <c r="G11" s="318">
        <v>5.6</v>
      </c>
    </row>
    <row r="12" spans="1:8">
      <c r="A12" s="317" t="s">
        <v>662</v>
      </c>
      <c r="B12" s="318" t="s">
        <v>652</v>
      </c>
      <c r="F12" s="317" t="s">
        <v>663</v>
      </c>
      <c r="G12" s="318">
        <v>8.85</v>
      </c>
    </row>
    <row r="13" spans="1:8">
      <c r="A13" s="317" t="s">
        <v>664</v>
      </c>
      <c r="B13" s="318">
        <v>9.25</v>
      </c>
      <c r="F13" s="317" t="s">
        <v>665</v>
      </c>
      <c r="G13" s="318">
        <v>8</v>
      </c>
    </row>
    <row r="14" spans="1:8">
      <c r="A14" s="317" t="s">
        <v>666</v>
      </c>
      <c r="B14" s="318" t="s">
        <v>652</v>
      </c>
      <c r="F14" s="317" t="s">
        <v>667</v>
      </c>
      <c r="G14" s="318">
        <v>11.45</v>
      </c>
    </row>
    <row r="15" spans="1:8">
      <c r="A15" s="315" t="s">
        <v>668</v>
      </c>
      <c r="B15" s="316" t="s">
        <v>652</v>
      </c>
      <c r="F15" s="317" t="s">
        <v>669</v>
      </c>
      <c r="G15" s="318">
        <v>10.3</v>
      </c>
    </row>
    <row r="16" spans="1:8">
      <c r="A16" s="315" t="s">
        <v>670</v>
      </c>
      <c r="B16" s="316" t="s">
        <v>652</v>
      </c>
      <c r="F16" s="317" t="s">
        <v>671</v>
      </c>
      <c r="G16" s="318">
        <v>9.4</v>
      </c>
    </row>
    <row r="17" spans="1:7">
      <c r="A17" s="315" t="s">
        <v>672</v>
      </c>
      <c r="B17" s="316" t="s">
        <v>652</v>
      </c>
      <c r="F17" s="317" t="s">
        <v>673</v>
      </c>
      <c r="G17" s="318">
        <v>12</v>
      </c>
    </row>
    <row r="18" spans="1:7">
      <c r="A18" s="317" t="s">
        <v>674</v>
      </c>
      <c r="B18" s="318">
        <v>10.35</v>
      </c>
      <c r="F18" s="317" t="s">
        <v>675</v>
      </c>
      <c r="G18" s="318">
        <v>8.75</v>
      </c>
    </row>
    <row r="19" spans="1:7">
      <c r="A19" s="317" t="s">
        <v>676</v>
      </c>
      <c r="B19" s="318" t="s">
        <v>652</v>
      </c>
      <c r="F19" s="321" t="s">
        <v>677</v>
      </c>
      <c r="G19" s="318">
        <v>8.65</v>
      </c>
    </row>
    <row r="20" spans="1:7">
      <c r="A20" s="319" t="s">
        <v>655</v>
      </c>
      <c r="B20" s="320">
        <v>9.1</v>
      </c>
      <c r="F20" s="317" t="s">
        <v>678</v>
      </c>
      <c r="G20" s="318">
        <v>16.05</v>
      </c>
    </row>
    <row r="21" spans="1:7">
      <c r="A21" s="322" t="s">
        <v>679</v>
      </c>
      <c r="B21" s="316">
        <v>8.0500000000000007</v>
      </c>
      <c r="F21" s="317" t="s">
        <v>680</v>
      </c>
      <c r="G21" s="318">
        <v>5</v>
      </c>
    </row>
    <row r="22" spans="1:7">
      <c r="A22" s="322" t="s">
        <v>681</v>
      </c>
      <c r="B22" s="316" t="s">
        <v>652</v>
      </c>
      <c r="F22" s="317" t="s">
        <v>682</v>
      </c>
      <c r="G22" s="318">
        <v>5.65</v>
      </c>
    </row>
    <row r="23" spans="1:7">
      <c r="A23" s="315" t="s">
        <v>683</v>
      </c>
      <c r="B23" s="316">
        <v>8.4499999999999993</v>
      </c>
      <c r="F23" s="323" t="s">
        <v>111</v>
      </c>
      <c r="G23" s="324">
        <f>AVERAGE(G5:G22)</f>
        <v>9.0666666666666682</v>
      </c>
    </row>
    <row r="24" spans="1:7">
      <c r="A24" s="317" t="s">
        <v>684</v>
      </c>
      <c r="B24" s="318">
        <v>7.4</v>
      </c>
    </row>
    <row r="25" spans="1:7">
      <c r="A25" s="315" t="s">
        <v>685</v>
      </c>
      <c r="B25" s="316" t="s">
        <v>652</v>
      </c>
    </row>
    <row r="26" spans="1:7">
      <c r="A26" s="315" t="s">
        <v>686</v>
      </c>
      <c r="B26" s="316" t="s">
        <v>652</v>
      </c>
    </row>
    <row r="27" spans="1:7">
      <c r="A27" s="319" t="s">
        <v>657</v>
      </c>
      <c r="B27" s="320">
        <v>6.85</v>
      </c>
    </row>
    <row r="28" spans="1:7">
      <c r="A28" s="319" t="s">
        <v>658</v>
      </c>
      <c r="B28" s="320">
        <v>7.45</v>
      </c>
    </row>
    <row r="29" spans="1:7">
      <c r="A29" s="319" t="s">
        <v>687</v>
      </c>
      <c r="B29" s="320" t="s">
        <v>652</v>
      </c>
    </row>
    <row r="30" spans="1:7">
      <c r="A30" s="317" t="s">
        <v>790</v>
      </c>
      <c r="B30" s="318">
        <v>9.0500000000000007</v>
      </c>
    </row>
    <row r="31" spans="1:7">
      <c r="A31" s="319" t="s">
        <v>659</v>
      </c>
      <c r="B31" s="320">
        <v>12.95</v>
      </c>
    </row>
    <row r="32" spans="1:7">
      <c r="A32" s="319" t="s">
        <v>661</v>
      </c>
      <c r="B32" s="320">
        <v>5.6</v>
      </c>
    </row>
    <row r="33" spans="1:2">
      <c r="A33" s="315" t="s">
        <v>688</v>
      </c>
      <c r="B33" s="316">
        <v>6.05</v>
      </c>
    </row>
    <row r="34" spans="1:2">
      <c r="A34" s="317" t="s">
        <v>689</v>
      </c>
      <c r="B34" s="318" t="s">
        <v>652</v>
      </c>
    </row>
    <row r="35" spans="1:2">
      <c r="A35" s="317" t="s">
        <v>690</v>
      </c>
      <c r="B35" s="318">
        <v>9.4499999999999993</v>
      </c>
    </row>
    <row r="36" spans="1:2">
      <c r="A36" s="315" t="s">
        <v>691</v>
      </c>
      <c r="B36" s="316">
        <v>10.95</v>
      </c>
    </row>
    <row r="37" spans="1:2">
      <c r="A37" s="315" t="s">
        <v>692</v>
      </c>
      <c r="B37" s="316">
        <v>9.35</v>
      </c>
    </row>
    <row r="38" spans="1:2">
      <c r="A38" s="319" t="s">
        <v>663</v>
      </c>
      <c r="B38" s="320">
        <v>8.85</v>
      </c>
    </row>
    <row r="39" spans="1:2">
      <c r="A39" s="319" t="s">
        <v>665</v>
      </c>
      <c r="B39" s="320">
        <v>8</v>
      </c>
    </row>
    <row r="40" spans="1:2">
      <c r="A40" s="325" t="s">
        <v>693</v>
      </c>
      <c r="B40" s="326">
        <v>5.6</v>
      </c>
    </row>
    <row r="41" spans="1:2">
      <c r="A41" s="319" t="s">
        <v>667</v>
      </c>
      <c r="B41" s="320">
        <v>11.45</v>
      </c>
    </row>
    <row r="42" spans="1:2">
      <c r="A42" s="319" t="s">
        <v>669</v>
      </c>
      <c r="B42" s="320">
        <v>10.3</v>
      </c>
    </row>
    <row r="43" spans="1:2">
      <c r="A43" s="319" t="s">
        <v>671</v>
      </c>
      <c r="B43" s="320">
        <v>9.4</v>
      </c>
    </row>
    <row r="44" spans="1:2">
      <c r="A44" s="319" t="s">
        <v>694</v>
      </c>
      <c r="B44" s="320" t="s">
        <v>652</v>
      </c>
    </row>
    <row r="45" spans="1:2">
      <c r="A45" s="317" t="s">
        <v>695</v>
      </c>
      <c r="B45" s="318">
        <v>10.55</v>
      </c>
    </row>
    <row r="46" spans="1:2">
      <c r="A46" s="317" t="s">
        <v>696</v>
      </c>
      <c r="B46" s="318">
        <v>7.15</v>
      </c>
    </row>
    <row r="47" spans="1:2">
      <c r="A47" s="315" t="s">
        <v>697</v>
      </c>
      <c r="B47" s="316" t="s">
        <v>652</v>
      </c>
    </row>
    <row r="48" spans="1:2">
      <c r="A48" s="315" t="s">
        <v>791</v>
      </c>
      <c r="B48" s="316">
        <v>11.45</v>
      </c>
    </row>
    <row r="49" spans="1:2">
      <c r="A49" s="315" t="s">
        <v>698</v>
      </c>
      <c r="B49" s="316">
        <v>16.5</v>
      </c>
    </row>
    <row r="50" spans="1:2">
      <c r="A50" s="319" t="s">
        <v>673</v>
      </c>
      <c r="B50" s="320">
        <v>12</v>
      </c>
    </row>
    <row r="51" spans="1:2">
      <c r="A51" s="319" t="s">
        <v>675</v>
      </c>
      <c r="B51" s="320">
        <v>8.75</v>
      </c>
    </row>
    <row r="52" spans="1:2">
      <c r="A52" s="315" t="s">
        <v>699</v>
      </c>
      <c r="B52" s="316">
        <v>10.8</v>
      </c>
    </row>
    <row r="53" spans="1:2">
      <c r="A53" s="315" t="s">
        <v>700</v>
      </c>
      <c r="B53" s="316">
        <v>11.55</v>
      </c>
    </row>
    <row r="54" spans="1:2">
      <c r="A54" s="315" t="s">
        <v>701</v>
      </c>
      <c r="B54" s="316">
        <v>11.6</v>
      </c>
    </row>
    <row r="55" spans="1:2">
      <c r="A55" s="315" t="s">
        <v>702</v>
      </c>
      <c r="B55" s="316">
        <v>11.9</v>
      </c>
    </row>
    <row r="56" spans="1:2">
      <c r="A56" s="315" t="s">
        <v>703</v>
      </c>
      <c r="B56" s="316">
        <v>11.9</v>
      </c>
    </row>
    <row r="57" spans="1:2">
      <c r="A57" s="315" t="s">
        <v>704</v>
      </c>
      <c r="B57" s="316">
        <v>10.199999999999999</v>
      </c>
    </row>
    <row r="58" spans="1:2">
      <c r="A58" s="327" t="s">
        <v>677</v>
      </c>
      <c r="B58" s="320">
        <v>8.65</v>
      </c>
    </row>
    <row r="59" spans="1:2">
      <c r="A59" s="315" t="s">
        <v>705</v>
      </c>
      <c r="B59" s="316" t="s">
        <v>652</v>
      </c>
    </row>
    <row r="60" spans="1:2">
      <c r="A60" s="319" t="s">
        <v>678</v>
      </c>
      <c r="B60" s="320">
        <v>16.05</v>
      </c>
    </row>
    <row r="61" spans="1:2">
      <c r="A61" s="315" t="s">
        <v>706</v>
      </c>
      <c r="B61" s="316">
        <v>12.25</v>
      </c>
    </row>
    <row r="62" spans="1:2">
      <c r="A62" s="315" t="s">
        <v>707</v>
      </c>
      <c r="B62" s="316">
        <v>9.0500000000000007</v>
      </c>
    </row>
    <row r="63" spans="1:2">
      <c r="A63" s="319" t="s">
        <v>680</v>
      </c>
      <c r="B63" s="320">
        <v>5</v>
      </c>
    </row>
    <row r="64" spans="1:2">
      <c r="A64" s="328" t="s">
        <v>682</v>
      </c>
      <c r="B64" s="329">
        <v>5.65</v>
      </c>
    </row>
    <row r="66" spans="1:1">
      <c r="A66" t="s">
        <v>788</v>
      </c>
    </row>
  </sheetData>
  <mergeCells count="1">
    <mergeCell ref="A3:A4"/>
  </mergeCell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BB63"/>
  <sheetViews>
    <sheetView workbookViewId="0">
      <pane ySplit="6" topLeftCell="A19" activePane="bottomLeft" state="frozen"/>
      <selection pane="bottomLeft" activeCell="F52" sqref="F52"/>
    </sheetView>
  </sheetViews>
  <sheetFormatPr defaultRowHeight="12.75"/>
  <cols>
    <col min="1" max="1" width="9.140625" style="228"/>
    <col min="2" max="2" width="40" style="228" bestFit="1" customWidth="1"/>
    <col min="3" max="257" width="9.140625" style="228"/>
    <col min="258" max="258" width="40" style="228" bestFit="1" customWidth="1"/>
    <col min="259" max="513" width="9.140625" style="228"/>
    <col min="514" max="514" width="40" style="228" bestFit="1" customWidth="1"/>
    <col min="515" max="769" width="9.140625" style="228"/>
    <col min="770" max="770" width="40" style="228" bestFit="1" customWidth="1"/>
    <col min="771" max="1025" width="9.140625" style="228"/>
    <col min="1026" max="1026" width="40" style="228" bestFit="1" customWidth="1"/>
    <col min="1027" max="1281" width="9.140625" style="228"/>
    <col min="1282" max="1282" width="40" style="228" bestFit="1" customWidth="1"/>
    <col min="1283" max="1537" width="9.140625" style="228"/>
    <col min="1538" max="1538" width="40" style="228" bestFit="1" customWidth="1"/>
    <col min="1539" max="1793" width="9.140625" style="228"/>
    <col min="1794" max="1794" width="40" style="228" bestFit="1" customWidth="1"/>
    <col min="1795" max="2049" width="9.140625" style="228"/>
    <col min="2050" max="2050" width="40" style="228" bestFit="1" customWidth="1"/>
    <col min="2051" max="2305" width="9.140625" style="228"/>
    <col min="2306" max="2306" width="40" style="228" bestFit="1" customWidth="1"/>
    <col min="2307" max="2561" width="9.140625" style="228"/>
    <col min="2562" max="2562" width="40" style="228" bestFit="1" customWidth="1"/>
    <col min="2563" max="2817" width="9.140625" style="228"/>
    <col min="2818" max="2818" width="40" style="228" bestFit="1" customWidth="1"/>
    <col min="2819" max="3073" width="9.140625" style="228"/>
    <col min="3074" max="3074" width="40" style="228" bestFit="1" customWidth="1"/>
    <col min="3075" max="3329" width="9.140625" style="228"/>
    <col min="3330" max="3330" width="40" style="228" bestFit="1" customWidth="1"/>
    <col min="3331" max="3585" width="9.140625" style="228"/>
    <col min="3586" max="3586" width="40" style="228" bestFit="1" customWidth="1"/>
    <col min="3587" max="3841" width="9.140625" style="228"/>
    <col min="3842" max="3842" width="40" style="228" bestFit="1" customWidth="1"/>
    <col min="3843" max="4097" width="9.140625" style="228"/>
    <col min="4098" max="4098" width="40" style="228" bestFit="1" customWidth="1"/>
    <col min="4099" max="4353" width="9.140625" style="228"/>
    <col min="4354" max="4354" width="40" style="228" bestFit="1" customWidth="1"/>
    <col min="4355" max="4609" width="9.140625" style="228"/>
    <col min="4610" max="4610" width="40" style="228" bestFit="1" customWidth="1"/>
    <col min="4611" max="4865" width="9.140625" style="228"/>
    <col min="4866" max="4866" width="40" style="228" bestFit="1" customWidth="1"/>
    <col min="4867" max="5121" width="9.140625" style="228"/>
    <col min="5122" max="5122" width="40" style="228" bestFit="1" customWidth="1"/>
    <col min="5123" max="5377" width="9.140625" style="228"/>
    <col min="5378" max="5378" width="40" style="228" bestFit="1" customWidth="1"/>
    <col min="5379" max="5633" width="9.140625" style="228"/>
    <col min="5634" max="5634" width="40" style="228" bestFit="1" customWidth="1"/>
    <col min="5635" max="5889" width="9.140625" style="228"/>
    <col min="5890" max="5890" width="40" style="228" bestFit="1" customWidth="1"/>
    <col min="5891" max="6145" width="9.140625" style="228"/>
    <col min="6146" max="6146" width="40" style="228" bestFit="1" customWidth="1"/>
    <col min="6147" max="6401" width="9.140625" style="228"/>
    <col min="6402" max="6402" width="40" style="228" bestFit="1" customWidth="1"/>
    <col min="6403" max="6657" width="9.140625" style="228"/>
    <col min="6658" max="6658" width="40" style="228" bestFit="1" customWidth="1"/>
    <col min="6659" max="6913" width="9.140625" style="228"/>
    <col min="6914" max="6914" width="40" style="228" bestFit="1" customWidth="1"/>
    <col min="6915" max="7169" width="9.140625" style="228"/>
    <col min="7170" max="7170" width="40" style="228" bestFit="1" customWidth="1"/>
    <col min="7171" max="7425" width="9.140625" style="228"/>
    <col min="7426" max="7426" width="40" style="228" bestFit="1" customWidth="1"/>
    <col min="7427" max="7681" width="9.140625" style="228"/>
    <col min="7682" max="7682" width="40" style="228" bestFit="1" customWidth="1"/>
    <col min="7683" max="7937" width="9.140625" style="228"/>
    <col min="7938" max="7938" width="40" style="228" bestFit="1" customWidth="1"/>
    <col min="7939" max="8193" width="9.140625" style="228"/>
    <col min="8194" max="8194" width="40" style="228" bestFit="1" customWidth="1"/>
    <col min="8195" max="8449" width="9.140625" style="228"/>
    <col min="8450" max="8450" width="40" style="228" bestFit="1" customWidth="1"/>
    <col min="8451" max="8705" width="9.140625" style="228"/>
    <col min="8706" max="8706" width="40" style="228" bestFit="1" customWidth="1"/>
    <col min="8707" max="8961" width="9.140625" style="228"/>
    <col min="8962" max="8962" width="40" style="228" bestFit="1" customWidth="1"/>
    <col min="8963" max="9217" width="9.140625" style="228"/>
    <col min="9218" max="9218" width="40" style="228" bestFit="1" customWidth="1"/>
    <col min="9219" max="9473" width="9.140625" style="228"/>
    <col min="9474" max="9474" width="40" style="228" bestFit="1" customWidth="1"/>
    <col min="9475" max="9729" width="9.140625" style="228"/>
    <col min="9730" max="9730" width="40" style="228" bestFit="1" customWidth="1"/>
    <col min="9731" max="9985" width="9.140625" style="228"/>
    <col min="9986" max="9986" width="40" style="228" bestFit="1" customWidth="1"/>
    <col min="9987" max="10241" width="9.140625" style="228"/>
    <col min="10242" max="10242" width="40" style="228" bestFit="1" customWidth="1"/>
    <col min="10243" max="10497" width="9.140625" style="228"/>
    <col min="10498" max="10498" width="40" style="228" bestFit="1" customWidth="1"/>
    <col min="10499" max="10753" width="9.140625" style="228"/>
    <col min="10754" max="10754" width="40" style="228" bestFit="1" customWidth="1"/>
    <col min="10755" max="11009" width="9.140625" style="228"/>
    <col min="11010" max="11010" width="40" style="228" bestFit="1" customWidth="1"/>
    <col min="11011" max="11265" width="9.140625" style="228"/>
    <col min="11266" max="11266" width="40" style="228" bestFit="1" customWidth="1"/>
    <col min="11267" max="11521" width="9.140625" style="228"/>
    <col min="11522" max="11522" width="40" style="228" bestFit="1" customWidth="1"/>
    <col min="11523" max="11777" width="9.140625" style="228"/>
    <col min="11778" max="11778" width="40" style="228" bestFit="1" customWidth="1"/>
    <col min="11779" max="12033" width="9.140625" style="228"/>
    <col min="12034" max="12034" width="40" style="228" bestFit="1" customWidth="1"/>
    <col min="12035" max="12289" width="9.140625" style="228"/>
    <col min="12290" max="12290" width="40" style="228" bestFit="1" customWidth="1"/>
    <col min="12291" max="12545" width="9.140625" style="228"/>
    <col min="12546" max="12546" width="40" style="228" bestFit="1" customWidth="1"/>
    <col min="12547" max="12801" width="9.140625" style="228"/>
    <col min="12802" max="12802" width="40" style="228" bestFit="1" customWidth="1"/>
    <col min="12803" max="13057" width="9.140625" style="228"/>
    <col min="13058" max="13058" width="40" style="228" bestFit="1" customWidth="1"/>
    <col min="13059" max="13313" width="9.140625" style="228"/>
    <col min="13314" max="13314" width="40" style="228" bestFit="1" customWidth="1"/>
    <col min="13315" max="13569" width="9.140625" style="228"/>
    <col min="13570" max="13570" width="40" style="228" bestFit="1" customWidth="1"/>
    <col min="13571" max="13825" width="9.140625" style="228"/>
    <col min="13826" max="13826" width="40" style="228" bestFit="1" customWidth="1"/>
    <col min="13827" max="14081" width="9.140625" style="228"/>
    <col min="14082" max="14082" width="40" style="228" bestFit="1" customWidth="1"/>
    <col min="14083" max="14337" width="9.140625" style="228"/>
    <col min="14338" max="14338" width="40" style="228" bestFit="1" customWidth="1"/>
    <col min="14339" max="14593" width="9.140625" style="228"/>
    <col min="14594" max="14594" width="40" style="228" bestFit="1" customWidth="1"/>
    <col min="14595" max="14849" width="9.140625" style="228"/>
    <col min="14850" max="14850" width="40" style="228" bestFit="1" customWidth="1"/>
    <col min="14851" max="15105" width="9.140625" style="228"/>
    <col min="15106" max="15106" width="40" style="228" bestFit="1" customWidth="1"/>
    <col min="15107" max="15361" width="9.140625" style="228"/>
    <col min="15362" max="15362" width="40" style="228" bestFit="1" customWidth="1"/>
    <col min="15363" max="15617" width="9.140625" style="228"/>
    <col min="15618" max="15618" width="40" style="228" bestFit="1" customWidth="1"/>
    <col min="15619" max="15873" width="9.140625" style="228"/>
    <col min="15874" max="15874" width="40" style="228" bestFit="1" customWidth="1"/>
    <col min="15875" max="16129" width="9.140625" style="228"/>
    <col min="16130" max="16130" width="40" style="228" bestFit="1" customWidth="1"/>
    <col min="16131" max="16384" width="9.140625" style="228"/>
  </cols>
  <sheetData>
    <row r="1" spans="1:54" ht="18">
      <c r="A1" s="680" t="s">
        <v>590</v>
      </c>
      <c r="B1" s="679"/>
      <c r="C1" s="679"/>
      <c r="D1" s="679"/>
      <c r="E1" s="679"/>
      <c r="F1" s="679"/>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c r="AG1" s="679"/>
      <c r="AH1" s="679"/>
      <c r="AI1" s="679"/>
      <c r="AJ1" s="679"/>
      <c r="AK1" s="679"/>
      <c r="AL1" s="679"/>
      <c r="AM1" s="679"/>
      <c r="AN1" s="679"/>
      <c r="AO1" s="679"/>
      <c r="AP1" s="679"/>
      <c r="AQ1" s="679"/>
      <c r="AR1" s="679"/>
      <c r="AS1" s="679"/>
      <c r="AT1" s="679"/>
      <c r="AU1" s="679"/>
      <c r="AV1" s="679"/>
      <c r="AW1" s="679"/>
      <c r="AX1" s="679"/>
      <c r="AY1" s="679"/>
      <c r="AZ1" s="679"/>
      <c r="BA1" s="679"/>
      <c r="BB1" s="679"/>
    </row>
    <row r="2" spans="1:54" ht="16.5">
      <c r="A2" s="681" t="s">
        <v>126</v>
      </c>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c r="AC2" s="679"/>
      <c r="AD2" s="679"/>
      <c r="AE2" s="679"/>
      <c r="AF2" s="679"/>
      <c r="AG2" s="679"/>
      <c r="AH2" s="679"/>
      <c r="AI2" s="679"/>
      <c r="AJ2" s="679"/>
      <c r="AK2" s="679"/>
      <c r="AL2" s="679"/>
      <c r="AM2" s="679"/>
      <c r="AN2" s="679"/>
      <c r="AO2" s="679"/>
      <c r="AP2" s="679"/>
      <c r="AQ2" s="679"/>
      <c r="AR2" s="679"/>
      <c r="AS2" s="679"/>
      <c r="AT2" s="679"/>
      <c r="AU2" s="679"/>
      <c r="AV2" s="679"/>
      <c r="AW2" s="679"/>
      <c r="AX2" s="679"/>
      <c r="AY2" s="679"/>
      <c r="AZ2" s="679"/>
      <c r="BA2" s="679"/>
      <c r="BB2" s="679"/>
    </row>
    <row r="3" spans="1:54">
      <c r="A3" s="679" t="s">
        <v>127</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9"/>
      <c r="AQ3" s="679"/>
      <c r="AR3" s="679"/>
      <c r="AS3" s="679"/>
      <c r="AT3" s="679"/>
      <c r="AU3" s="679"/>
      <c r="AV3" s="679"/>
      <c r="AW3" s="679"/>
      <c r="AX3" s="679"/>
      <c r="AY3" s="679"/>
      <c r="AZ3" s="679"/>
      <c r="BA3" s="679"/>
      <c r="BB3" s="679"/>
    </row>
    <row r="4" spans="1:54">
      <c r="A4" s="679" t="s">
        <v>591</v>
      </c>
      <c r="B4" s="679"/>
      <c r="C4" s="679"/>
      <c r="D4" s="679"/>
      <c r="E4" s="679"/>
      <c r="F4" s="679"/>
      <c r="G4" s="679"/>
      <c r="H4" s="679"/>
      <c r="I4" s="679"/>
      <c r="J4" s="679"/>
      <c r="K4" s="679"/>
      <c r="L4" s="679"/>
      <c r="M4" s="679"/>
      <c r="N4" s="679"/>
      <c r="O4" s="679"/>
      <c r="P4" s="679"/>
      <c r="Q4" s="679"/>
      <c r="R4" s="679"/>
      <c r="S4" s="679"/>
      <c r="T4" s="679"/>
      <c r="U4" s="679"/>
      <c r="V4" s="679"/>
      <c r="W4" s="679"/>
      <c r="X4" s="679"/>
      <c r="Y4" s="679"/>
      <c r="Z4" s="679"/>
      <c r="AA4" s="679"/>
      <c r="AB4" s="679"/>
      <c r="AC4" s="679"/>
      <c r="AD4" s="679"/>
      <c r="AE4" s="679"/>
      <c r="AF4" s="679"/>
      <c r="AG4" s="679"/>
      <c r="AH4" s="679"/>
      <c r="AI4" s="679"/>
      <c r="AJ4" s="679"/>
      <c r="AK4" s="679"/>
      <c r="AL4" s="679"/>
      <c r="AM4" s="679"/>
      <c r="AN4" s="679"/>
      <c r="AO4" s="679"/>
      <c r="AP4" s="679"/>
      <c r="AQ4" s="679"/>
      <c r="AR4" s="679"/>
      <c r="AS4" s="679"/>
      <c r="AT4" s="679"/>
      <c r="AU4" s="679"/>
      <c r="AV4" s="679"/>
      <c r="AW4" s="679"/>
      <c r="AX4" s="679"/>
      <c r="AY4" s="679"/>
      <c r="AZ4" s="679"/>
      <c r="BA4" s="679"/>
      <c r="BB4" s="679"/>
    </row>
    <row r="6" spans="1:54">
      <c r="A6" s="229" t="s">
        <v>128</v>
      </c>
      <c r="B6" s="229" t="s">
        <v>129</v>
      </c>
      <c r="C6" s="229" t="s">
        <v>608</v>
      </c>
      <c r="D6" s="229" t="s">
        <v>609</v>
      </c>
      <c r="E6" s="229" t="s">
        <v>610</v>
      </c>
      <c r="F6" s="229" t="s">
        <v>611</v>
      </c>
      <c r="G6" s="229" t="s">
        <v>612</v>
      </c>
      <c r="H6" s="229" t="s">
        <v>613</v>
      </c>
      <c r="I6" s="229" t="s">
        <v>614</v>
      </c>
      <c r="J6" s="229" t="s">
        <v>615</v>
      </c>
      <c r="K6" s="229" t="s">
        <v>616</v>
      </c>
      <c r="L6" s="229" t="s">
        <v>617</v>
      </c>
      <c r="M6" s="229" t="s">
        <v>618</v>
      </c>
      <c r="N6" s="229" t="s">
        <v>619</v>
      </c>
      <c r="O6" s="229" t="s">
        <v>620</v>
      </c>
      <c r="P6" s="229" t="s">
        <v>621</v>
      </c>
      <c r="Q6" s="229" t="s">
        <v>622</v>
      </c>
      <c r="R6" s="229" t="s">
        <v>623</v>
      </c>
      <c r="S6" s="229" t="s">
        <v>624</v>
      </c>
      <c r="T6" s="229" t="s">
        <v>625</v>
      </c>
      <c r="U6" s="229" t="s">
        <v>626</v>
      </c>
      <c r="V6" s="229" t="s">
        <v>627</v>
      </c>
      <c r="W6" s="229" t="s">
        <v>628</v>
      </c>
      <c r="X6" s="229" t="s">
        <v>629</v>
      </c>
      <c r="Y6" s="229" t="s">
        <v>630</v>
      </c>
      <c r="Z6" s="229" t="s">
        <v>631</v>
      </c>
      <c r="AA6" s="229" t="s">
        <v>632</v>
      </c>
      <c r="AB6" s="229" t="s">
        <v>633</v>
      </c>
      <c r="AC6" s="229" t="s">
        <v>634</v>
      </c>
      <c r="AD6" s="229" t="s">
        <v>635</v>
      </c>
      <c r="AE6" s="229" t="s">
        <v>636</v>
      </c>
      <c r="AF6" s="229" t="s">
        <v>637</v>
      </c>
      <c r="AG6" s="229" t="s">
        <v>638</v>
      </c>
      <c r="AH6" s="229" t="s">
        <v>639</v>
      </c>
      <c r="AI6" s="229" t="s">
        <v>640</v>
      </c>
      <c r="AJ6" s="229" t="s">
        <v>641</v>
      </c>
      <c r="AK6" s="229" t="s">
        <v>130</v>
      </c>
      <c r="AL6" s="229" t="s">
        <v>131</v>
      </c>
      <c r="AM6" s="229" t="s">
        <v>132</v>
      </c>
      <c r="AN6" s="229" t="s">
        <v>133</v>
      </c>
      <c r="AO6" s="229" t="s">
        <v>134</v>
      </c>
      <c r="AP6" s="229" t="s">
        <v>135</v>
      </c>
      <c r="AQ6" s="229" t="s">
        <v>136</v>
      </c>
      <c r="AR6" s="229" t="s">
        <v>137</v>
      </c>
      <c r="AS6" s="229" t="s">
        <v>138</v>
      </c>
      <c r="AT6" s="229" t="s">
        <v>139</v>
      </c>
      <c r="AU6" s="229" t="s">
        <v>140</v>
      </c>
      <c r="AV6" s="229" t="s">
        <v>141</v>
      </c>
      <c r="AW6" s="229" t="s">
        <v>142</v>
      </c>
      <c r="AX6" s="229" t="s">
        <v>143</v>
      </c>
      <c r="AY6" s="229" t="s">
        <v>144</v>
      </c>
      <c r="AZ6" s="229" t="s">
        <v>145</v>
      </c>
      <c r="BA6" s="229" t="s">
        <v>146</v>
      </c>
      <c r="BB6" s="229" t="s">
        <v>147</v>
      </c>
    </row>
    <row r="7" spans="1:54">
      <c r="A7" s="228" t="s">
        <v>148</v>
      </c>
      <c r="B7" s="28" t="s">
        <v>520</v>
      </c>
      <c r="C7" s="228">
        <v>45687</v>
      </c>
      <c r="D7" s="228">
        <v>45324</v>
      </c>
      <c r="E7" s="228">
        <v>45594</v>
      </c>
      <c r="F7" s="228">
        <v>49214</v>
      </c>
      <c r="G7" s="228">
        <v>52743</v>
      </c>
      <c r="H7" s="228">
        <v>57383</v>
      </c>
      <c r="I7" s="228">
        <v>61851</v>
      </c>
      <c r="J7" s="228">
        <v>62943</v>
      </c>
      <c r="K7" s="228">
        <v>63157</v>
      </c>
      <c r="L7" s="228">
        <v>71410</v>
      </c>
      <c r="M7" s="228">
        <v>79308</v>
      </c>
      <c r="N7" s="228">
        <v>80531</v>
      </c>
      <c r="O7" s="228">
        <v>97165</v>
      </c>
      <c r="P7" s="228">
        <v>115302</v>
      </c>
      <c r="Q7" s="228">
        <v>128590</v>
      </c>
      <c r="R7" s="228">
        <v>125319</v>
      </c>
      <c r="S7" s="228">
        <v>122161</v>
      </c>
      <c r="T7" s="228">
        <v>146276</v>
      </c>
      <c r="U7" s="228">
        <v>182478</v>
      </c>
      <c r="V7" s="228">
        <v>222449</v>
      </c>
      <c r="W7" s="228">
        <v>255527</v>
      </c>
      <c r="X7" s="228">
        <v>255985</v>
      </c>
      <c r="Y7" s="228">
        <v>286260</v>
      </c>
      <c r="Z7" s="228">
        <v>279555</v>
      </c>
      <c r="AA7" s="228">
        <v>302977</v>
      </c>
      <c r="AB7" s="228">
        <v>353267</v>
      </c>
      <c r="AC7" s="228">
        <v>377633</v>
      </c>
      <c r="AD7" s="228">
        <v>391142</v>
      </c>
      <c r="AE7" s="228">
        <v>402083</v>
      </c>
      <c r="AF7" s="228">
        <v>416035</v>
      </c>
      <c r="AG7" s="228">
        <v>427077</v>
      </c>
      <c r="AH7" s="228">
        <v>420889</v>
      </c>
      <c r="AI7" s="228">
        <v>382968</v>
      </c>
      <c r="AJ7" s="228">
        <v>402983</v>
      </c>
      <c r="AK7" s="228">
        <v>437046</v>
      </c>
      <c r="AL7" s="228">
        <v>482635</v>
      </c>
      <c r="AM7" s="228">
        <v>503798</v>
      </c>
      <c r="AN7" s="228">
        <v>552311</v>
      </c>
      <c r="AO7" s="228">
        <v>593048</v>
      </c>
      <c r="AP7" s="228">
        <v>654367</v>
      </c>
      <c r="AQ7" s="228">
        <v>702431</v>
      </c>
      <c r="AR7" s="228">
        <v>759332</v>
      </c>
      <c r="AS7" s="228">
        <v>794120</v>
      </c>
      <c r="AT7" s="228">
        <v>784012</v>
      </c>
      <c r="AU7" s="228">
        <v>850988</v>
      </c>
      <c r="AV7" s="228">
        <v>978099</v>
      </c>
      <c r="AW7" s="228">
        <v>1116920</v>
      </c>
      <c r="AX7" s="228">
        <v>1185244</v>
      </c>
      <c r="AY7" s="228">
        <v>1143286</v>
      </c>
      <c r="AZ7" s="228">
        <v>1048963</v>
      </c>
      <c r="BA7" s="228">
        <v>795864</v>
      </c>
      <c r="BB7" s="228">
        <v>703637</v>
      </c>
    </row>
    <row r="8" spans="1:54">
      <c r="A8" s="228" t="s">
        <v>150</v>
      </c>
      <c r="B8" s="28" t="s">
        <v>521</v>
      </c>
      <c r="C8" s="228">
        <v>18149</v>
      </c>
      <c r="D8" s="228">
        <v>19568</v>
      </c>
      <c r="E8" s="228">
        <v>19715</v>
      </c>
      <c r="F8" s="228">
        <v>20778</v>
      </c>
      <c r="G8" s="228">
        <v>21199</v>
      </c>
      <c r="H8" s="228">
        <v>23737</v>
      </c>
      <c r="I8" s="228">
        <v>28321</v>
      </c>
      <c r="J8" s="228">
        <v>31349</v>
      </c>
      <c r="K8" s="228">
        <v>31511</v>
      </c>
      <c r="L8" s="228">
        <v>33557</v>
      </c>
      <c r="M8" s="228">
        <v>37698</v>
      </c>
      <c r="N8" s="228">
        <v>40287</v>
      </c>
      <c r="O8" s="228">
        <v>42679</v>
      </c>
      <c r="P8" s="228">
        <v>47173</v>
      </c>
      <c r="Q8" s="228">
        <v>54983</v>
      </c>
      <c r="R8" s="228">
        <v>61237</v>
      </c>
      <c r="S8" s="228">
        <v>61350</v>
      </c>
      <c r="T8" s="228">
        <v>65915</v>
      </c>
      <c r="U8" s="228">
        <v>74578</v>
      </c>
      <c r="V8" s="228">
        <v>93584</v>
      </c>
      <c r="W8" s="228">
        <v>117701</v>
      </c>
      <c r="X8" s="228">
        <v>136170</v>
      </c>
      <c r="Y8" s="228">
        <v>167314</v>
      </c>
      <c r="Z8" s="228">
        <v>177564</v>
      </c>
      <c r="AA8" s="228">
        <v>154344</v>
      </c>
      <c r="AB8" s="228">
        <v>177397</v>
      </c>
      <c r="AC8" s="228">
        <v>194517</v>
      </c>
      <c r="AD8" s="228">
        <v>176527</v>
      </c>
      <c r="AE8" s="228">
        <v>174202</v>
      </c>
      <c r="AF8" s="228">
        <v>182789</v>
      </c>
      <c r="AG8" s="228">
        <v>193716</v>
      </c>
      <c r="AH8" s="228">
        <v>202917</v>
      </c>
      <c r="AI8" s="228">
        <v>183605</v>
      </c>
      <c r="AJ8" s="228">
        <v>172572</v>
      </c>
      <c r="AK8" s="228">
        <v>177152</v>
      </c>
      <c r="AL8" s="228">
        <v>186769</v>
      </c>
      <c r="AM8" s="228">
        <v>207270</v>
      </c>
      <c r="AN8" s="228">
        <v>224583</v>
      </c>
      <c r="AO8" s="228">
        <v>250265</v>
      </c>
      <c r="AP8" s="228">
        <v>275130</v>
      </c>
      <c r="AQ8" s="228">
        <v>283945</v>
      </c>
      <c r="AR8" s="228">
        <v>318145</v>
      </c>
      <c r="AS8" s="228">
        <v>329706</v>
      </c>
      <c r="AT8" s="228">
        <v>282752</v>
      </c>
      <c r="AU8" s="228">
        <v>281866</v>
      </c>
      <c r="AV8" s="228">
        <v>306651</v>
      </c>
      <c r="AW8" s="228">
        <v>351754</v>
      </c>
      <c r="AX8" s="228">
        <v>433671</v>
      </c>
      <c r="AY8" s="228">
        <v>524884</v>
      </c>
      <c r="AZ8" s="228">
        <v>586304</v>
      </c>
      <c r="BA8" s="228">
        <v>449936</v>
      </c>
      <c r="BB8" s="228">
        <v>374413</v>
      </c>
    </row>
    <row r="9" spans="1:54">
      <c r="A9" s="228" t="s">
        <v>152</v>
      </c>
      <c r="B9" s="228" t="s">
        <v>522</v>
      </c>
      <c r="C9" s="228">
        <v>4556</v>
      </c>
      <c r="D9" s="228">
        <v>4836</v>
      </c>
      <c r="E9" s="228">
        <v>5492</v>
      </c>
      <c r="F9" s="228">
        <v>6186</v>
      </c>
      <c r="G9" s="228">
        <v>6096</v>
      </c>
      <c r="H9" s="228">
        <v>6758</v>
      </c>
      <c r="I9" s="228">
        <v>8170</v>
      </c>
      <c r="J9" s="228">
        <v>8257</v>
      </c>
      <c r="K9" s="228">
        <v>8186</v>
      </c>
      <c r="L9" s="228">
        <v>9403</v>
      </c>
      <c r="M9" s="228">
        <v>11665</v>
      </c>
      <c r="N9" s="228">
        <v>12539</v>
      </c>
      <c r="O9" s="228">
        <v>14889</v>
      </c>
      <c r="P9" s="228">
        <v>17554</v>
      </c>
      <c r="Q9" s="228">
        <v>19818</v>
      </c>
      <c r="R9" s="228">
        <v>20643</v>
      </c>
      <c r="S9" s="228">
        <v>17662</v>
      </c>
      <c r="T9" s="228">
        <v>18050</v>
      </c>
      <c r="U9" s="228">
        <v>20301</v>
      </c>
      <c r="V9" s="228">
        <v>25332</v>
      </c>
      <c r="W9" s="228">
        <v>33505</v>
      </c>
      <c r="X9" s="228">
        <v>40968</v>
      </c>
      <c r="Y9" s="228">
        <v>48271</v>
      </c>
      <c r="Z9" s="228">
        <v>55785</v>
      </c>
      <c r="AA9" s="228">
        <v>55836</v>
      </c>
      <c r="AB9" s="228">
        <v>70594</v>
      </c>
      <c r="AC9" s="228">
        <v>84135</v>
      </c>
      <c r="AD9" s="228">
        <v>80856</v>
      </c>
      <c r="AE9" s="228">
        <v>80827</v>
      </c>
      <c r="AF9" s="228">
        <v>86322</v>
      </c>
      <c r="AG9" s="228">
        <v>88269</v>
      </c>
      <c r="AH9" s="228">
        <v>87465</v>
      </c>
      <c r="AI9" s="228">
        <v>68922</v>
      </c>
      <c r="AJ9" s="228">
        <v>64488</v>
      </c>
      <c r="AK9" s="228">
        <v>69363</v>
      </c>
      <c r="AL9" s="228">
        <v>75384</v>
      </c>
      <c r="AM9" s="228">
        <v>83056</v>
      </c>
      <c r="AN9" s="228">
        <v>91495</v>
      </c>
      <c r="AO9" s="228">
        <v>104304</v>
      </c>
      <c r="AP9" s="228">
        <v>115969</v>
      </c>
      <c r="AQ9" s="228">
        <v>125419</v>
      </c>
      <c r="AR9" s="228">
        <v>139321</v>
      </c>
      <c r="AS9" s="228">
        <v>137303</v>
      </c>
      <c r="AT9" s="228">
        <v>119419</v>
      </c>
      <c r="AU9" s="228">
        <v>115054</v>
      </c>
      <c r="AV9" s="228">
        <v>125328</v>
      </c>
      <c r="AW9" s="228">
        <v>135923</v>
      </c>
      <c r="AX9" s="228">
        <v>156411</v>
      </c>
      <c r="AY9" s="228">
        <v>181875</v>
      </c>
      <c r="AZ9" s="228">
        <v>181925</v>
      </c>
      <c r="BA9" s="228">
        <v>126789</v>
      </c>
      <c r="BB9" s="228">
        <v>92711</v>
      </c>
    </row>
    <row r="10" spans="1:54">
      <c r="A10" s="228" t="s">
        <v>154</v>
      </c>
      <c r="B10" s="45" t="s">
        <v>523</v>
      </c>
      <c r="C10" s="45">
        <v>1739</v>
      </c>
      <c r="D10" s="45">
        <v>1846</v>
      </c>
      <c r="E10" s="45">
        <v>2061</v>
      </c>
      <c r="F10" s="45">
        <v>2270</v>
      </c>
      <c r="G10" s="45">
        <v>2210</v>
      </c>
      <c r="H10" s="45">
        <v>2385</v>
      </c>
      <c r="I10" s="45">
        <v>2957</v>
      </c>
      <c r="J10" s="45">
        <v>2983</v>
      </c>
      <c r="K10" s="45">
        <v>2991</v>
      </c>
      <c r="L10" s="45">
        <v>3416</v>
      </c>
      <c r="M10" s="45">
        <v>4144</v>
      </c>
      <c r="N10" s="45">
        <v>4325</v>
      </c>
      <c r="O10" s="45">
        <v>5164</v>
      </c>
      <c r="P10" s="45">
        <v>5422</v>
      </c>
      <c r="Q10" s="45">
        <v>6239</v>
      </c>
      <c r="R10" s="45">
        <v>6484</v>
      </c>
      <c r="S10" s="45">
        <v>5447</v>
      </c>
      <c r="T10" s="45">
        <v>5361</v>
      </c>
      <c r="U10" s="45">
        <v>6016</v>
      </c>
      <c r="V10" s="45">
        <v>7756</v>
      </c>
      <c r="W10" s="45">
        <v>11237</v>
      </c>
      <c r="X10" s="45">
        <v>15705</v>
      </c>
      <c r="Y10" s="45">
        <v>20494</v>
      </c>
      <c r="Z10" s="45">
        <v>26783</v>
      </c>
      <c r="AA10" s="45">
        <v>24719</v>
      </c>
      <c r="AB10" s="45">
        <v>31086</v>
      </c>
      <c r="AC10" s="45">
        <v>38017</v>
      </c>
      <c r="AD10" s="45">
        <v>34889</v>
      </c>
      <c r="AE10" s="45">
        <v>32483</v>
      </c>
      <c r="AF10" s="45">
        <v>34222</v>
      </c>
      <c r="AG10" s="45">
        <v>34571</v>
      </c>
      <c r="AH10" s="45">
        <v>32954</v>
      </c>
      <c r="AI10" s="45">
        <v>26240</v>
      </c>
      <c r="AJ10" s="45">
        <v>22221</v>
      </c>
      <c r="AK10" s="45">
        <v>23034</v>
      </c>
      <c r="AL10" s="45">
        <v>24557</v>
      </c>
      <c r="AM10" s="45">
        <v>28329</v>
      </c>
      <c r="AN10" s="45">
        <v>30920</v>
      </c>
      <c r="AO10" s="45">
        <v>37710</v>
      </c>
      <c r="AP10" s="45">
        <v>46422</v>
      </c>
      <c r="AQ10" s="45">
        <v>51776</v>
      </c>
      <c r="AR10" s="45">
        <v>60228</v>
      </c>
      <c r="AS10" s="45">
        <v>57169</v>
      </c>
      <c r="AT10" s="45">
        <v>40564</v>
      </c>
      <c r="AU10" s="45">
        <v>35143</v>
      </c>
      <c r="AV10" s="45">
        <v>37786</v>
      </c>
      <c r="AW10" s="45">
        <v>42838</v>
      </c>
      <c r="AX10" s="45">
        <v>52496</v>
      </c>
      <c r="AY10" s="45">
        <v>61845</v>
      </c>
      <c r="AZ10" s="45">
        <v>63785</v>
      </c>
      <c r="BA10" s="45">
        <v>42846</v>
      </c>
      <c r="BB10" s="45">
        <v>27847</v>
      </c>
    </row>
    <row r="11" spans="1:54">
      <c r="A11" s="228" t="s">
        <v>156</v>
      </c>
      <c r="B11" s="228" t="s">
        <v>524</v>
      </c>
      <c r="C11" s="228">
        <v>777</v>
      </c>
      <c r="D11" s="228">
        <v>825</v>
      </c>
      <c r="E11" s="228">
        <v>1017</v>
      </c>
      <c r="F11" s="228">
        <v>1256</v>
      </c>
      <c r="G11" s="228">
        <v>1294</v>
      </c>
      <c r="H11" s="228">
        <v>1576</v>
      </c>
      <c r="I11" s="228">
        <v>1747</v>
      </c>
      <c r="J11" s="228">
        <v>1779</v>
      </c>
      <c r="K11" s="228">
        <v>1689</v>
      </c>
      <c r="L11" s="228">
        <v>1986</v>
      </c>
      <c r="M11" s="228">
        <v>2669</v>
      </c>
      <c r="N11" s="228">
        <v>3151</v>
      </c>
      <c r="O11" s="228">
        <v>3680</v>
      </c>
      <c r="P11" s="228">
        <v>4115</v>
      </c>
      <c r="Q11" s="228">
        <v>4281</v>
      </c>
      <c r="R11" s="228">
        <v>4451</v>
      </c>
      <c r="S11" s="228">
        <v>4431</v>
      </c>
      <c r="T11" s="228">
        <v>4700</v>
      </c>
      <c r="U11" s="228">
        <v>4764</v>
      </c>
      <c r="V11" s="228">
        <v>5162</v>
      </c>
      <c r="W11" s="228">
        <v>5935</v>
      </c>
      <c r="X11" s="228">
        <v>7277</v>
      </c>
      <c r="Y11" s="228">
        <v>9109</v>
      </c>
      <c r="Z11" s="228">
        <v>12481</v>
      </c>
      <c r="AA11" s="228">
        <v>13388</v>
      </c>
      <c r="AB11" s="228">
        <v>13925</v>
      </c>
      <c r="AC11" s="228">
        <v>13875</v>
      </c>
      <c r="AD11" s="228">
        <v>13342</v>
      </c>
      <c r="AE11" s="228">
        <v>13822</v>
      </c>
      <c r="AF11" s="228">
        <v>15729</v>
      </c>
      <c r="AG11" s="228">
        <v>15946</v>
      </c>
      <c r="AH11" s="228">
        <v>16923</v>
      </c>
      <c r="AI11" s="228">
        <v>15352</v>
      </c>
      <c r="AJ11" s="228">
        <v>15448</v>
      </c>
      <c r="AK11" s="228">
        <v>16653</v>
      </c>
      <c r="AL11" s="228">
        <v>16567</v>
      </c>
      <c r="AM11" s="228">
        <v>15878</v>
      </c>
      <c r="AN11" s="228">
        <v>16768</v>
      </c>
      <c r="AO11" s="228">
        <v>19573</v>
      </c>
      <c r="AP11" s="228">
        <v>19962</v>
      </c>
      <c r="AQ11" s="228">
        <v>20696</v>
      </c>
      <c r="AR11" s="228">
        <v>21897</v>
      </c>
      <c r="AS11" s="228">
        <v>21955</v>
      </c>
      <c r="AT11" s="228">
        <v>25197</v>
      </c>
      <c r="AU11" s="228">
        <v>27257</v>
      </c>
      <c r="AV11" s="228">
        <v>29570</v>
      </c>
      <c r="AW11" s="228">
        <v>32072</v>
      </c>
      <c r="AX11" s="228">
        <v>36035</v>
      </c>
      <c r="AY11" s="228">
        <v>40055</v>
      </c>
      <c r="AZ11" s="228">
        <v>43262</v>
      </c>
      <c r="BA11" s="228">
        <v>39741</v>
      </c>
      <c r="BB11" s="228">
        <v>34122</v>
      </c>
    </row>
    <row r="12" spans="1:54">
      <c r="A12" s="228" t="s">
        <v>158</v>
      </c>
      <c r="B12" s="228" t="s">
        <v>525</v>
      </c>
      <c r="C12" s="228">
        <v>570</v>
      </c>
      <c r="D12" s="228">
        <v>605</v>
      </c>
      <c r="E12" s="228">
        <v>771</v>
      </c>
      <c r="F12" s="228">
        <v>985</v>
      </c>
      <c r="G12" s="228">
        <v>1030</v>
      </c>
      <c r="H12" s="228">
        <v>1291</v>
      </c>
      <c r="I12" s="228">
        <v>1394</v>
      </c>
      <c r="J12" s="228">
        <v>1423</v>
      </c>
      <c r="K12" s="228">
        <v>1332</v>
      </c>
      <c r="L12" s="228">
        <v>1579</v>
      </c>
      <c r="M12" s="228">
        <v>2175</v>
      </c>
      <c r="N12" s="228">
        <v>2635</v>
      </c>
      <c r="O12" s="228">
        <v>3065</v>
      </c>
      <c r="P12" s="228">
        <v>3479</v>
      </c>
      <c r="Q12" s="228">
        <v>3550</v>
      </c>
      <c r="R12" s="228">
        <v>3691</v>
      </c>
      <c r="S12" s="228">
        <v>3790</v>
      </c>
      <c r="T12" s="228">
        <v>4071</v>
      </c>
      <c r="U12" s="228">
        <v>4062</v>
      </c>
      <c r="V12" s="228">
        <v>4257</v>
      </c>
      <c r="W12" s="228">
        <v>4614</v>
      </c>
      <c r="X12" s="228">
        <v>5402</v>
      </c>
      <c r="Y12" s="228">
        <v>6632</v>
      </c>
      <c r="Z12" s="228">
        <v>9197</v>
      </c>
      <c r="AA12" s="228">
        <v>10373</v>
      </c>
      <c r="AB12" s="228">
        <v>10153</v>
      </c>
      <c r="AC12" s="228">
        <v>9267</v>
      </c>
      <c r="AD12" s="228">
        <v>9132</v>
      </c>
      <c r="AE12" s="228">
        <v>9927</v>
      </c>
      <c r="AF12" s="228">
        <v>11626</v>
      </c>
      <c r="AG12" s="228">
        <v>11807</v>
      </c>
      <c r="AH12" s="228">
        <v>12987</v>
      </c>
      <c r="AI12" s="228">
        <v>12202</v>
      </c>
      <c r="AJ12" s="228">
        <v>12803</v>
      </c>
      <c r="AK12" s="228">
        <v>13923</v>
      </c>
      <c r="AL12" s="228">
        <v>13673</v>
      </c>
      <c r="AM12" s="228">
        <v>12536</v>
      </c>
      <c r="AN12" s="228">
        <v>13129</v>
      </c>
      <c r="AO12" s="228">
        <v>15097</v>
      </c>
      <c r="AP12" s="228">
        <v>15382</v>
      </c>
      <c r="AQ12" s="228">
        <v>15170</v>
      </c>
      <c r="AR12" s="228">
        <v>16195</v>
      </c>
      <c r="AS12" s="228">
        <v>16734</v>
      </c>
      <c r="AT12" s="228">
        <v>19655</v>
      </c>
      <c r="AU12" s="228">
        <v>20427</v>
      </c>
      <c r="AV12" s="228">
        <v>20999</v>
      </c>
      <c r="AW12" s="228">
        <v>23032</v>
      </c>
      <c r="AX12" s="228">
        <v>27971</v>
      </c>
      <c r="AY12" s="228">
        <v>31073</v>
      </c>
      <c r="AZ12" s="228">
        <v>32861</v>
      </c>
      <c r="BA12" s="228">
        <v>31264</v>
      </c>
      <c r="BB12" s="228">
        <v>28187</v>
      </c>
    </row>
    <row r="13" spans="1:54">
      <c r="A13" s="228" t="s">
        <v>160</v>
      </c>
      <c r="B13" s="228" t="s">
        <v>526</v>
      </c>
      <c r="C13" s="228">
        <v>460</v>
      </c>
      <c r="D13" s="228">
        <v>488</v>
      </c>
      <c r="E13" s="228">
        <v>622</v>
      </c>
      <c r="F13" s="228">
        <v>794</v>
      </c>
      <c r="G13" s="228">
        <v>830</v>
      </c>
      <c r="H13" s="228">
        <v>1041</v>
      </c>
      <c r="I13" s="228">
        <v>1124</v>
      </c>
      <c r="J13" s="228">
        <v>1147</v>
      </c>
      <c r="K13" s="228">
        <v>1074</v>
      </c>
      <c r="L13" s="228">
        <v>1273</v>
      </c>
      <c r="M13" s="228">
        <v>1753</v>
      </c>
      <c r="N13" s="228">
        <v>2124</v>
      </c>
      <c r="O13" s="228">
        <v>2471</v>
      </c>
      <c r="P13" s="228">
        <v>2805</v>
      </c>
      <c r="Q13" s="228">
        <v>2862</v>
      </c>
      <c r="R13" s="228">
        <v>2976</v>
      </c>
      <c r="S13" s="228">
        <v>3055</v>
      </c>
      <c r="T13" s="228">
        <v>3282</v>
      </c>
      <c r="U13" s="228">
        <v>3275</v>
      </c>
      <c r="V13" s="228">
        <v>3432</v>
      </c>
      <c r="W13" s="228">
        <v>3720</v>
      </c>
      <c r="X13" s="228">
        <v>4355</v>
      </c>
      <c r="Y13" s="228">
        <v>5347</v>
      </c>
      <c r="Z13" s="228">
        <v>7415</v>
      </c>
      <c r="AA13" s="228">
        <v>8363</v>
      </c>
      <c r="AB13" s="228">
        <v>8185</v>
      </c>
      <c r="AC13" s="228">
        <v>7471</v>
      </c>
      <c r="AD13" s="228">
        <v>7362</v>
      </c>
      <c r="AE13" s="228">
        <v>8003</v>
      </c>
      <c r="AF13" s="228">
        <v>9373</v>
      </c>
      <c r="AG13" s="228">
        <v>9519</v>
      </c>
      <c r="AH13" s="228">
        <v>10470</v>
      </c>
      <c r="AI13" s="228">
        <v>9837</v>
      </c>
      <c r="AJ13" s="228">
        <v>10322</v>
      </c>
      <c r="AK13" s="228">
        <v>11225</v>
      </c>
      <c r="AL13" s="228">
        <v>11224</v>
      </c>
      <c r="AM13" s="228">
        <v>9862</v>
      </c>
      <c r="AN13" s="228">
        <v>9374</v>
      </c>
      <c r="AO13" s="228">
        <v>11240</v>
      </c>
      <c r="AP13" s="228">
        <v>10658</v>
      </c>
      <c r="AQ13" s="228">
        <v>10682</v>
      </c>
      <c r="AR13" s="228">
        <v>11461</v>
      </c>
      <c r="AS13" s="228">
        <v>12733</v>
      </c>
      <c r="AT13" s="228">
        <v>15673</v>
      </c>
      <c r="AU13" s="228">
        <v>17146</v>
      </c>
      <c r="AV13" s="228">
        <v>18174</v>
      </c>
      <c r="AW13" s="228">
        <v>20541</v>
      </c>
      <c r="AX13" s="228">
        <v>24665</v>
      </c>
      <c r="AY13" s="228">
        <v>27613</v>
      </c>
      <c r="AZ13" s="228">
        <v>28781</v>
      </c>
      <c r="BA13" s="228">
        <v>27825</v>
      </c>
      <c r="BB13" s="228">
        <v>25147</v>
      </c>
    </row>
    <row r="14" spans="1:54">
      <c r="A14" s="228" t="s">
        <v>162</v>
      </c>
      <c r="B14" s="228" t="s">
        <v>527</v>
      </c>
      <c r="C14" s="228">
        <v>110</v>
      </c>
      <c r="D14" s="228">
        <v>117</v>
      </c>
      <c r="E14" s="228">
        <v>149</v>
      </c>
      <c r="F14" s="228">
        <v>191</v>
      </c>
      <c r="G14" s="228">
        <v>200</v>
      </c>
      <c r="H14" s="228">
        <v>250</v>
      </c>
      <c r="I14" s="228">
        <v>270</v>
      </c>
      <c r="J14" s="228">
        <v>276</v>
      </c>
      <c r="K14" s="228">
        <v>258</v>
      </c>
      <c r="L14" s="228">
        <v>306</v>
      </c>
      <c r="M14" s="228">
        <v>422</v>
      </c>
      <c r="N14" s="228">
        <v>511</v>
      </c>
      <c r="O14" s="228">
        <v>594</v>
      </c>
      <c r="P14" s="228">
        <v>674</v>
      </c>
      <c r="Q14" s="228">
        <v>688</v>
      </c>
      <c r="R14" s="228">
        <v>715</v>
      </c>
      <c r="S14" s="228">
        <v>735</v>
      </c>
      <c r="T14" s="228">
        <v>789</v>
      </c>
      <c r="U14" s="228">
        <v>787</v>
      </c>
      <c r="V14" s="228">
        <v>825</v>
      </c>
      <c r="W14" s="228">
        <v>894</v>
      </c>
      <c r="X14" s="228">
        <v>1047</v>
      </c>
      <c r="Y14" s="228">
        <v>1285</v>
      </c>
      <c r="Z14" s="228">
        <v>1782</v>
      </c>
      <c r="AA14" s="228">
        <v>2010</v>
      </c>
      <c r="AB14" s="228">
        <v>1968</v>
      </c>
      <c r="AC14" s="228">
        <v>1796</v>
      </c>
      <c r="AD14" s="228">
        <v>1770</v>
      </c>
      <c r="AE14" s="228">
        <v>1924</v>
      </c>
      <c r="AF14" s="228">
        <v>2253</v>
      </c>
      <c r="AG14" s="228">
        <v>2288</v>
      </c>
      <c r="AH14" s="228">
        <v>2517</v>
      </c>
      <c r="AI14" s="228">
        <v>2365</v>
      </c>
      <c r="AJ14" s="228">
        <v>2481</v>
      </c>
      <c r="AK14" s="228">
        <v>2698</v>
      </c>
      <c r="AL14" s="228">
        <v>2449</v>
      </c>
      <c r="AM14" s="228">
        <v>2674</v>
      </c>
      <c r="AN14" s="228">
        <v>3755</v>
      </c>
      <c r="AO14" s="228">
        <v>3857</v>
      </c>
      <c r="AP14" s="228">
        <v>4724</v>
      </c>
      <c r="AQ14" s="228">
        <v>4487</v>
      </c>
      <c r="AR14" s="228">
        <v>4734</v>
      </c>
      <c r="AS14" s="228">
        <v>4001</v>
      </c>
      <c r="AT14" s="228">
        <v>3982</v>
      </c>
      <c r="AU14" s="228">
        <v>3281</v>
      </c>
      <c r="AV14" s="228">
        <v>2825</v>
      </c>
      <c r="AW14" s="228">
        <v>2491</v>
      </c>
      <c r="AX14" s="228">
        <v>3306</v>
      </c>
      <c r="AY14" s="228">
        <v>3460</v>
      </c>
      <c r="AZ14" s="228">
        <v>4080</v>
      </c>
      <c r="BA14" s="228">
        <v>3439</v>
      </c>
      <c r="BB14" s="228">
        <v>3040</v>
      </c>
    </row>
    <row r="15" spans="1:54">
      <c r="A15" s="228" t="s">
        <v>164</v>
      </c>
      <c r="B15" s="45" t="s">
        <v>528</v>
      </c>
      <c r="C15" s="45">
        <v>207</v>
      </c>
      <c r="D15" s="45">
        <v>220</v>
      </c>
      <c r="E15" s="45">
        <v>246</v>
      </c>
      <c r="F15" s="45">
        <v>271</v>
      </c>
      <c r="G15" s="45">
        <v>264</v>
      </c>
      <c r="H15" s="45">
        <v>285</v>
      </c>
      <c r="I15" s="45">
        <v>353</v>
      </c>
      <c r="J15" s="45">
        <v>356</v>
      </c>
      <c r="K15" s="45">
        <v>357</v>
      </c>
      <c r="L15" s="45">
        <v>407</v>
      </c>
      <c r="M15" s="45">
        <v>494</v>
      </c>
      <c r="N15" s="45">
        <v>516</v>
      </c>
      <c r="O15" s="45">
        <v>615</v>
      </c>
      <c r="P15" s="45">
        <v>636</v>
      </c>
      <c r="Q15" s="45">
        <v>731</v>
      </c>
      <c r="R15" s="45">
        <v>760</v>
      </c>
      <c r="S15" s="45">
        <v>641</v>
      </c>
      <c r="T15" s="45">
        <v>629</v>
      </c>
      <c r="U15" s="45">
        <v>702</v>
      </c>
      <c r="V15" s="45">
        <v>905</v>
      </c>
      <c r="W15" s="45">
        <v>1321</v>
      </c>
      <c r="X15" s="45">
        <v>1875</v>
      </c>
      <c r="Y15" s="45">
        <v>2477</v>
      </c>
      <c r="Z15" s="45">
        <v>3284</v>
      </c>
      <c r="AA15" s="45">
        <v>3016</v>
      </c>
      <c r="AB15" s="45">
        <v>3772</v>
      </c>
      <c r="AC15" s="45">
        <v>4608</v>
      </c>
      <c r="AD15" s="45">
        <v>4210</v>
      </c>
      <c r="AE15" s="45">
        <v>3895</v>
      </c>
      <c r="AF15" s="45">
        <v>4103</v>
      </c>
      <c r="AG15" s="45">
        <v>4139</v>
      </c>
      <c r="AH15" s="45">
        <v>3936</v>
      </c>
      <c r="AI15" s="45">
        <v>3150</v>
      </c>
      <c r="AJ15" s="45">
        <v>2645</v>
      </c>
      <c r="AK15" s="45">
        <v>2730</v>
      </c>
      <c r="AL15" s="45">
        <v>2894</v>
      </c>
      <c r="AM15" s="45">
        <v>3342</v>
      </c>
      <c r="AN15" s="45">
        <v>3639</v>
      </c>
      <c r="AO15" s="45">
        <v>4476</v>
      </c>
      <c r="AP15" s="45">
        <v>4581</v>
      </c>
      <c r="AQ15" s="45">
        <v>5526</v>
      </c>
      <c r="AR15" s="45">
        <v>5702</v>
      </c>
      <c r="AS15" s="45">
        <v>5220</v>
      </c>
      <c r="AT15" s="45">
        <v>5542</v>
      </c>
      <c r="AU15" s="45">
        <v>6830</v>
      </c>
      <c r="AV15" s="45">
        <v>8571</v>
      </c>
      <c r="AW15" s="45">
        <v>9040</v>
      </c>
      <c r="AX15" s="45">
        <v>8064</v>
      </c>
      <c r="AY15" s="45">
        <v>8983</v>
      </c>
      <c r="AZ15" s="45">
        <v>10401</v>
      </c>
      <c r="BA15" s="45">
        <v>8478</v>
      </c>
      <c r="BB15" s="45">
        <v>5935</v>
      </c>
    </row>
    <row r="16" spans="1:54">
      <c r="A16" s="228" t="s">
        <v>166</v>
      </c>
      <c r="B16" s="228" t="s">
        <v>529</v>
      </c>
      <c r="C16" s="228">
        <v>735</v>
      </c>
      <c r="D16" s="228">
        <v>783</v>
      </c>
      <c r="E16" s="228">
        <v>877</v>
      </c>
      <c r="F16" s="228">
        <v>964</v>
      </c>
      <c r="G16" s="228">
        <v>934</v>
      </c>
      <c r="H16" s="228">
        <v>1010</v>
      </c>
      <c r="I16" s="228">
        <v>1257</v>
      </c>
      <c r="J16" s="228">
        <v>1268</v>
      </c>
      <c r="K16" s="228">
        <v>1272</v>
      </c>
      <c r="L16" s="228">
        <v>1459</v>
      </c>
      <c r="M16" s="228">
        <v>1777</v>
      </c>
      <c r="N16" s="228">
        <v>1857</v>
      </c>
      <c r="O16" s="228">
        <v>2223</v>
      </c>
      <c r="P16" s="228">
        <v>2955</v>
      </c>
      <c r="Q16" s="228">
        <v>3427</v>
      </c>
      <c r="R16" s="228">
        <v>3568</v>
      </c>
      <c r="S16" s="228">
        <v>2853</v>
      </c>
      <c r="T16" s="228">
        <v>2919</v>
      </c>
      <c r="U16" s="228">
        <v>3495</v>
      </c>
      <c r="V16" s="228">
        <v>4536</v>
      </c>
      <c r="W16" s="228">
        <v>5952</v>
      </c>
      <c r="X16" s="228">
        <v>6542</v>
      </c>
      <c r="Y16" s="228">
        <v>6757</v>
      </c>
      <c r="Z16" s="228">
        <v>5971</v>
      </c>
      <c r="AA16" s="228">
        <v>6423</v>
      </c>
      <c r="AB16" s="228">
        <v>9296</v>
      </c>
      <c r="AC16" s="228">
        <v>11729</v>
      </c>
      <c r="AD16" s="228">
        <v>11878</v>
      </c>
      <c r="AE16" s="228">
        <v>12573</v>
      </c>
      <c r="AF16" s="228">
        <v>13247</v>
      </c>
      <c r="AG16" s="228">
        <v>13744</v>
      </c>
      <c r="AH16" s="228">
        <v>13676</v>
      </c>
      <c r="AI16" s="228">
        <v>9921</v>
      </c>
      <c r="AJ16" s="228">
        <v>9764</v>
      </c>
      <c r="AK16" s="228">
        <v>10853</v>
      </c>
      <c r="AL16" s="228">
        <v>11392</v>
      </c>
      <c r="AM16" s="228">
        <v>11226</v>
      </c>
      <c r="AN16" s="228">
        <v>12685</v>
      </c>
      <c r="AO16" s="228">
        <v>11541</v>
      </c>
      <c r="AP16" s="228">
        <v>12717</v>
      </c>
      <c r="AQ16" s="228">
        <v>14771</v>
      </c>
      <c r="AR16" s="228">
        <v>14609</v>
      </c>
      <c r="AS16" s="228">
        <v>16207</v>
      </c>
      <c r="AT16" s="228">
        <v>15581</v>
      </c>
      <c r="AU16" s="228">
        <v>15400</v>
      </c>
      <c r="AV16" s="228">
        <v>18828</v>
      </c>
      <c r="AW16" s="228">
        <v>22750</v>
      </c>
      <c r="AX16" s="228">
        <v>29218</v>
      </c>
      <c r="AY16" s="228">
        <v>34750</v>
      </c>
      <c r="AZ16" s="228">
        <v>31963</v>
      </c>
      <c r="BA16" s="228">
        <v>18390</v>
      </c>
      <c r="BB16" s="228">
        <v>12544</v>
      </c>
    </row>
    <row r="17" spans="1:54">
      <c r="A17" s="228" t="s">
        <v>168</v>
      </c>
      <c r="B17" s="228" t="s">
        <v>530</v>
      </c>
      <c r="C17" s="228">
        <v>397</v>
      </c>
      <c r="D17" s="228">
        <v>423</v>
      </c>
      <c r="E17" s="228">
        <v>474</v>
      </c>
      <c r="F17" s="228">
        <v>521</v>
      </c>
      <c r="G17" s="228">
        <v>504</v>
      </c>
      <c r="H17" s="228">
        <v>545</v>
      </c>
      <c r="I17" s="228">
        <v>679</v>
      </c>
      <c r="J17" s="228">
        <v>685</v>
      </c>
      <c r="K17" s="228">
        <v>687</v>
      </c>
      <c r="L17" s="228">
        <v>788</v>
      </c>
      <c r="M17" s="228">
        <v>959</v>
      </c>
      <c r="N17" s="228">
        <v>1003</v>
      </c>
      <c r="O17" s="228">
        <v>1200</v>
      </c>
      <c r="P17" s="228">
        <v>1596</v>
      </c>
      <c r="Q17" s="228">
        <v>1850</v>
      </c>
      <c r="R17" s="228">
        <v>1926</v>
      </c>
      <c r="S17" s="228">
        <v>1540</v>
      </c>
      <c r="T17" s="228">
        <v>1576</v>
      </c>
      <c r="U17" s="228">
        <v>1887</v>
      </c>
      <c r="V17" s="228">
        <v>2449</v>
      </c>
      <c r="W17" s="228">
        <v>3214</v>
      </c>
      <c r="X17" s="228">
        <v>3533</v>
      </c>
      <c r="Y17" s="228">
        <v>3649</v>
      </c>
      <c r="Z17" s="228">
        <v>3224</v>
      </c>
      <c r="AA17" s="228">
        <v>3468</v>
      </c>
      <c r="AB17" s="228">
        <v>5019</v>
      </c>
      <c r="AC17" s="228">
        <v>6333</v>
      </c>
      <c r="AD17" s="228">
        <v>6413</v>
      </c>
      <c r="AE17" s="228">
        <v>6789</v>
      </c>
      <c r="AF17" s="228">
        <v>7153</v>
      </c>
      <c r="AG17" s="228">
        <v>7421</v>
      </c>
      <c r="AH17" s="228">
        <v>7385</v>
      </c>
      <c r="AI17" s="228">
        <v>5357</v>
      </c>
      <c r="AJ17" s="228">
        <v>5272</v>
      </c>
      <c r="AK17" s="228">
        <v>5860</v>
      </c>
      <c r="AL17" s="228">
        <v>5713</v>
      </c>
      <c r="AM17" s="228">
        <v>6720</v>
      </c>
      <c r="AN17" s="228">
        <v>7116</v>
      </c>
      <c r="AO17" s="228">
        <v>8132</v>
      </c>
      <c r="AP17" s="228">
        <v>8748</v>
      </c>
      <c r="AQ17" s="228">
        <v>8025</v>
      </c>
      <c r="AR17" s="228">
        <v>8608</v>
      </c>
      <c r="AS17" s="228">
        <v>8676</v>
      </c>
      <c r="AT17" s="228">
        <v>7914</v>
      </c>
      <c r="AU17" s="228">
        <v>8369</v>
      </c>
      <c r="AV17" s="228">
        <v>8232</v>
      </c>
      <c r="AW17" s="228">
        <v>7795</v>
      </c>
      <c r="AX17" s="228">
        <v>7442</v>
      </c>
      <c r="AY17" s="228">
        <v>8046</v>
      </c>
      <c r="AZ17" s="228">
        <v>8029</v>
      </c>
      <c r="BA17" s="228">
        <v>4868</v>
      </c>
      <c r="BB17" s="228">
        <v>4526</v>
      </c>
    </row>
    <row r="18" spans="1:54">
      <c r="A18" s="228" t="s">
        <v>170</v>
      </c>
      <c r="B18" s="228" t="s">
        <v>531</v>
      </c>
      <c r="C18" s="228">
        <v>331</v>
      </c>
      <c r="D18" s="228">
        <v>353</v>
      </c>
      <c r="E18" s="228">
        <v>396</v>
      </c>
      <c r="F18" s="228">
        <v>435</v>
      </c>
      <c r="G18" s="228">
        <v>421</v>
      </c>
      <c r="H18" s="228">
        <v>456</v>
      </c>
      <c r="I18" s="228">
        <v>567</v>
      </c>
      <c r="J18" s="228">
        <v>572</v>
      </c>
      <c r="K18" s="228">
        <v>574</v>
      </c>
      <c r="L18" s="228">
        <v>658</v>
      </c>
      <c r="M18" s="228">
        <v>801</v>
      </c>
      <c r="N18" s="228">
        <v>838</v>
      </c>
      <c r="O18" s="228">
        <v>1003</v>
      </c>
      <c r="P18" s="228">
        <v>1333</v>
      </c>
      <c r="Q18" s="228">
        <v>1546</v>
      </c>
      <c r="R18" s="228">
        <v>1609</v>
      </c>
      <c r="S18" s="228">
        <v>1287</v>
      </c>
      <c r="T18" s="228">
        <v>1317</v>
      </c>
      <c r="U18" s="228">
        <v>1577</v>
      </c>
      <c r="V18" s="228">
        <v>2046</v>
      </c>
      <c r="W18" s="228">
        <v>2685</v>
      </c>
      <c r="X18" s="228">
        <v>2951</v>
      </c>
      <c r="Y18" s="228">
        <v>3048</v>
      </c>
      <c r="Z18" s="228">
        <v>2694</v>
      </c>
      <c r="AA18" s="228">
        <v>2898</v>
      </c>
      <c r="AB18" s="228">
        <v>4194</v>
      </c>
      <c r="AC18" s="228">
        <v>5291</v>
      </c>
      <c r="AD18" s="228">
        <v>5358</v>
      </c>
      <c r="AE18" s="228">
        <v>5672</v>
      </c>
      <c r="AF18" s="228">
        <v>5976</v>
      </c>
      <c r="AG18" s="228">
        <v>6201</v>
      </c>
      <c r="AH18" s="228">
        <v>6170</v>
      </c>
      <c r="AI18" s="228">
        <v>4476</v>
      </c>
      <c r="AJ18" s="228">
        <v>4405</v>
      </c>
      <c r="AK18" s="228">
        <v>4896</v>
      </c>
      <c r="AL18" s="228">
        <v>5869</v>
      </c>
      <c r="AM18" s="228">
        <v>8719</v>
      </c>
      <c r="AN18" s="228">
        <v>10903</v>
      </c>
      <c r="AO18" s="228">
        <v>11927</v>
      </c>
      <c r="AP18" s="228">
        <v>12183</v>
      </c>
      <c r="AQ18" s="228">
        <v>13285</v>
      </c>
      <c r="AR18" s="228">
        <v>14522</v>
      </c>
      <c r="AS18" s="228">
        <v>15532</v>
      </c>
      <c r="AT18" s="228">
        <v>11908</v>
      </c>
      <c r="AU18" s="228">
        <v>12345</v>
      </c>
      <c r="AV18" s="228">
        <v>12074</v>
      </c>
      <c r="AW18" s="228">
        <v>12827</v>
      </c>
      <c r="AX18" s="228">
        <v>14490</v>
      </c>
      <c r="AY18" s="228">
        <v>16909</v>
      </c>
      <c r="AZ18" s="228">
        <v>16708</v>
      </c>
      <c r="BA18" s="228">
        <v>9730</v>
      </c>
      <c r="BB18" s="228">
        <v>5583</v>
      </c>
    </row>
    <row r="19" spans="1:54">
      <c r="A19" s="228" t="s">
        <v>172</v>
      </c>
      <c r="B19" s="228" t="s">
        <v>532</v>
      </c>
      <c r="C19" s="228">
        <v>577</v>
      </c>
      <c r="D19" s="228">
        <v>606</v>
      </c>
      <c r="E19" s="228">
        <v>669</v>
      </c>
      <c r="F19" s="228">
        <v>740</v>
      </c>
      <c r="G19" s="228">
        <v>733</v>
      </c>
      <c r="H19" s="228">
        <v>787</v>
      </c>
      <c r="I19" s="228">
        <v>962</v>
      </c>
      <c r="J19" s="228">
        <v>970</v>
      </c>
      <c r="K19" s="228">
        <v>973</v>
      </c>
      <c r="L19" s="228">
        <v>1097</v>
      </c>
      <c r="M19" s="228">
        <v>1315</v>
      </c>
      <c r="N19" s="228">
        <v>1365</v>
      </c>
      <c r="O19" s="228">
        <v>1618</v>
      </c>
      <c r="P19" s="228">
        <v>2133</v>
      </c>
      <c r="Q19" s="228">
        <v>2474</v>
      </c>
      <c r="R19" s="228">
        <v>2604</v>
      </c>
      <c r="S19" s="228">
        <v>2105</v>
      </c>
      <c r="T19" s="228">
        <v>2177</v>
      </c>
      <c r="U19" s="228">
        <v>2564</v>
      </c>
      <c r="V19" s="228">
        <v>3383</v>
      </c>
      <c r="W19" s="228">
        <v>4483</v>
      </c>
      <c r="X19" s="228">
        <v>4959</v>
      </c>
      <c r="Y19" s="228">
        <v>5214</v>
      </c>
      <c r="Z19" s="228">
        <v>4632</v>
      </c>
      <c r="AA19" s="228">
        <v>4939</v>
      </c>
      <c r="AB19" s="228">
        <v>7074</v>
      </c>
      <c r="AC19" s="228">
        <v>8890</v>
      </c>
      <c r="AD19" s="228">
        <v>8976</v>
      </c>
      <c r="AE19" s="228">
        <v>9488</v>
      </c>
      <c r="AF19" s="228">
        <v>9996</v>
      </c>
      <c r="AG19" s="228">
        <v>10385</v>
      </c>
      <c r="AH19" s="228">
        <v>10357</v>
      </c>
      <c r="AI19" s="228">
        <v>7577</v>
      </c>
      <c r="AJ19" s="228">
        <v>7378</v>
      </c>
      <c r="AK19" s="228">
        <v>8067</v>
      </c>
      <c r="AL19" s="228">
        <v>11287</v>
      </c>
      <c r="AM19" s="228">
        <v>12184</v>
      </c>
      <c r="AN19" s="228">
        <v>13104</v>
      </c>
      <c r="AO19" s="228">
        <v>15421</v>
      </c>
      <c r="AP19" s="228">
        <v>15935</v>
      </c>
      <c r="AQ19" s="228">
        <v>16865</v>
      </c>
      <c r="AR19" s="228">
        <v>19457</v>
      </c>
      <c r="AS19" s="228">
        <v>17764</v>
      </c>
      <c r="AT19" s="228">
        <v>18255</v>
      </c>
      <c r="AU19" s="228">
        <v>16540</v>
      </c>
      <c r="AV19" s="228">
        <v>18839</v>
      </c>
      <c r="AW19" s="228">
        <v>17641</v>
      </c>
      <c r="AX19" s="228">
        <v>16730</v>
      </c>
      <c r="AY19" s="228">
        <v>20270</v>
      </c>
      <c r="AZ19" s="228">
        <v>18178</v>
      </c>
      <c r="BA19" s="228">
        <v>11214</v>
      </c>
      <c r="BB19" s="228">
        <v>8089</v>
      </c>
    </row>
    <row r="20" spans="1:54">
      <c r="A20" s="228" t="s">
        <v>174</v>
      </c>
      <c r="B20" s="228" t="s">
        <v>533</v>
      </c>
      <c r="C20" s="228">
        <v>2106</v>
      </c>
      <c r="D20" s="228">
        <v>2851</v>
      </c>
      <c r="E20" s="228">
        <v>2780</v>
      </c>
      <c r="F20" s="228">
        <v>2842</v>
      </c>
      <c r="G20" s="228">
        <v>2906</v>
      </c>
      <c r="H20" s="228">
        <v>3565</v>
      </c>
      <c r="I20" s="228">
        <v>5092</v>
      </c>
      <c r="J20" s="228">
        <v>6566</v>
      </c>
      <c r="K20" s="228">
        <v>5956</v>
      </c>
      <c r="L20" s="228">
        <v>6021</v>
      </c>
      <c r="M20" s="228">
        <v>6807</v>
      </c>
      <c r="N20" s="228">
        <v>6986</v>
      </c>
      <c r="O20" s="228">
        <v>6260</v>
      </c>
      <c r="P20" s="228">
        <v>5914</v>
      </c>
      <c r="Q20" s="228">
        <v>7919</v>
      </c>
      <c r="R20" s="228">
        <v>10025</v>
      </c>
      <c r="S20" s="228">
        <v>10551</v>
      </c>
      <c r="T20" s="228">
        <v>10090</v>
      </c>
      <c r="U20" s="228">
        <v>11064</v>
      </c>
      <c r="V20" s="228">
        <v>16155</v>
      </c>
      <c r="W20" s="228">
        <v>22034</v>
      </c>
      <c r="X20" s="228">
        <v>20522</v>
      </c>
      <c r="Y20" s="228">
        <v>25413</v>
      </c>
      <c r="Z20" s="228">
        <v>26082</v>
      </c>
      <c r="AA20" s="228">
        <v>19454</v>
      </c>
      <c r="AB20" s="228">
        <v>20901</v>
      </c>
      <c r="AC20" s="228">
        <v>24139</v>
      </c>
      <c r="AD20" s="228">
        <v>20984</v>
      </c>
      <c r="AE20" s="228">
        <v>21210</v>
      </c>
      <c r="AF20" s="228">
        <v>23203</v>
      </c>
      <c r="AG20" s="228">
        <v>28786</v>
      </c>
      <c r="AH20" s="228">
        <v>33636</v>
      </c>
      <c r="AI20" s="228">
        <v>31424</v>
      </c>
      <c r="AJ20" s="228">
        <v>29029</v>
      </c>
      <c r="AK20" s="228">
        <v>23562</v>
      </c>
      <c r="AL20" s="228">
        <v>28947</v>
      </c>
      <c r="AM20" s="228">
        <v>35498</v>
      </c>
      <c r="AN20" s="228">
        <v>38166</v>
      </c>
      <c r="AO20" s="228">
        <v>37624</v>
      </c>
      <c r="AP20" s="228">
        <v>40485</v>
      </c>
      <c r="AQ20" s="228">
        <v>35126</v>
      </c>
      <c r="AR20" s="228">
        <v>37583</v>
      </c>
      <c r="AS20" s="228">
        <v>37815</v>
      </c>
      <c r="AT20" s="228">
        <v>22744</v>
      </c>
      <c r="AU20" s="228">
        <v>21435</v>
      </c>
      <c r="AV20" s="228">
        <v>23667</v>
      </c>
      <c r="AW20" s="228">
        <v>29887</v>
      </c>
      <c r="AX20" s="228">
        <v>35088</v>
      </c>
      <c r="AY20" s="228">
        <v>43738</v>
      </c>
      <c r="AZ20" s="228">
        <v>57375</v>
      </c>
      <c r="BA20" s="228">
        <v>61226</v>
      </c>
      <c r="BB20" s="228">
        <v>40762</v>
      </c>
    </row>
    <row r="21" spans="1:54">
      <c r="A21" s="228" t="s">
        <v>176</v>
      </c>
      <c r="B21" s="228" t="s">
        <v>534</v>
      </c>
      <c r="C21" s="228">
        <v>4307</v>
      </c>
      <c r="D21" s="228">
        <v>4371</v>
      </c>
      <c r="E21" s="228">
        <v>4085</v>
      </c>
      <c r="F21" s="228">
        <v>4066</v>
      </c>
      <c r="G21" s="228">
        <v>4355</v>
      </c>
      <c r="H21" s="228">
        <v>4754</v>
      </c>
      <c r="I21" s="228">
        <v>5385</v>
      </c>
      <c r="J21" s="228">
        <v>6291</v>
      </c>
      <c r="K21" s="228">
        <v>7093</v>
      </c>
      <c r="L21" s="228">
        <v>8281</v>
      </c>
      <c r="M21" s="228">
        <v>8670</v>
      </c>
      <c r="N21" s="228">
        <v>10215</v>
      </c>
      <c r="O21" s="228">
        <v>10990</v>
      </c>
      <c r="P21" s="228">
        <v>12073</v>
      </c>
      <c r="Q21" s="228">
        <v>13817</v>
      </c>
      <c r="R21" s="228">
        <v>15078</v>
      </c>
      <c r="S21" s="228">
        <v>15665</v>
      </c>
      <c r="T21" s="228">
        <v>18155</v>
      </c>
      <c r="U21" s="228">
        <v>19274</v>
      </c>
      <c r="V21" s="228">
        <v>21442</v>
      </c>
      <c r="W21" s="228">
        <v>24622</v>
      </c>
      <c r="X21" s="228">
        <v>27295</v>
      </c>
      <c r="Y21" s="228">
        <v>29954</v>
      </c>
      <c r="Z21" s="228">
        <v>29602</v>
      </c>
      <c r="AA21" s="228">
        <v>25781</v>
      </c>
      <c r="AB21" s="228">
        <v>26496</v>
      </c>
      <c r="AC21" s="228">
        <v>26526</v>
      </c>
      <c r="AD21" s="228">
        <v>28288</v>
      </c>
      <c r="AE21" s="228">
        <v>25411</v>
      </c>
      <c r="AF21" s="228">
        <v>25030</v>
      </c>
      <c r="AG21" s="228">
        <v>27479</v>
      </c>
      <c r="AH21" s="228">
        <v>26333</v>
      </c>
      <c r="AI21" s="228">
        <v>31560</v>
      </c>
      <c r="AJ21" s="228">
        <v>33879</v>
      </c>
      <c r="AK21" s="228">
        <v>33173</v>
      </c>
      <c r="AL21" s="228">
        <v>31164</v>
      </c>
      <c r="AM21" s="228">
        <v>33099</v>
      </c>
      <c r="AN21" s="228">
        <v>29223</v>
      </c>
      <c r="AO21" s="228">
        <v>28778</v>
      </c>
      <c r="AP21" s="228">
        <v>34163</v>
      </c>
      <c r="AQ21" s="228">
        <v>40445</v>
      </c>
      <c r="AR21" s="228">
        <v>48143</v>
      </c>
      <c r="AS21" s="228">
        <v>51095</v>
      </c>
      <c r="AT21" s="228">
        <v>50992</v>
      </c>
      <c r="AU21" s="228">
        <v>48074</v>
      </c>
      <c r="AV21" s="228">
        <v>42829</v>
      </c>
      <c r="AW21" s="228">
        <v>45152</v>
      </c>
      <c r="AX21" s="228">
        <v>53349</v>
      </c>
      <c r="AY21" s="228">
        <v>77593</v>
      </c>
      <c r="AZ21" s="228">
        <v>90460</v>
      </c>
      <c r="BA21" s="228">
        <v>90144</v>
      </c>
      <c r="BB21" s="228">
        <v>79859</v>
      </c>
    </row>
    <row r="22" spans="1:54">
      <c r="A22" s="228" t="s">
        <v>178</v>
      </c>
      <c r="B22" s="228" t="s">
        <v>535</v>
      </c>
      <c r="C22" s="228">
        <v>3357</v>
      </c>
      <c r="D22" s="228">
        <v>3285</v>
      </c>
      <c r="E22" s="228">
        <v>3108</v>
      </c>
      <c r="F22" s="228">
        <v>3073</v>
      </c>
      <c r="G22" s="228">
        <v>3232</v>
      </c>
      <c r="H22" s="228">
        <v>3446</v>
      </c>
      <c r="I22" s="228">
        <v>3928</v>
      </c>
      <c r="J22" s="228">
        <v>4690</v>
      </c>
      <c r="K22" s="228">
        <v>5464</v>
      </c>
      <c r="L22" s="228">
        <v>6588</v>
      </c>
      <c r="M22" s="228">
        <v>6482</v>
      </c>
      <c r="N22" s="228">
        <v>7272</v>
      </c>
      <c r="O22" s="228">
        <v>8020</v>
      </c>
      <c r="P22" s="228">
        <v>8807</v>
      </c>
      <c r="Q22" s="228">
        <v>9892</v>
      </c>
      <c r="R22" s="228">
        <v>10842</v>
      </c>
      <c r="S22" s="228">
        <v>11894</v>
      </c>
      <c r="T22" s="228">
        <v>14249</v>
      </c>
      <c r="U22" s="228">
        <v>14780</v>
      </c>
      <c r="V22" s="228">
        <v>15846</v>
      </c>
      <c r="W22" s="228">
        <v>17739</v>
      </c>
      <c r="X22" s="228">
        <v>19570</v>
      </c>
      <c r="Y22" s="228">
        <v>21795</v>
      </c>
      <c r="Z22" s="228">
        <v>21148</v>
      </c>
      <c r="AA22" s="228">
        <v>18206</v>
      </c>
      <c r="AB22" s="228">
        <v>18526</v>
      </c>
      <c r="AC22" s="228">
        <v>18267</v>
      </c>
      <c r="AD22" s="228">
        <v>19319</v>
      </c>
      <c r="AE22" s="228">
        <v>16217</v>
      </c>
      <c r="AF22" s="228">
        <v>15474</v>
      </c>
      <c r="AG22" s="228">
        <v>17865</v>
      </c>
      <c r="AH22" s="228">
        <v>16530</v>
      </c>
      <c r="AI22" s="228">
        <v>22598</v>
      </c>
      <c r="AJ22" s="228">
        <v>24886</v>
      </c>
      <c r="AK22" s="228">
        <v>23554</v>
      </c>
      <c r="AL22" s="228">
        <v>21043</v>
      </c>
      <c r="AM22" s="228">
        <v>22006</v>
      </c>
      <c r="AN22" s="228">
        <v>17413</v>
      </c>
      <c r="AO22" s="228">
        <v>16362</v>
      </c>
      <c r="AP22" s="228">
        <v>21690</v>
      </c>
      <c r="AQ22" s="228">
        <v>22040</v>
      </c>
      <c r="AR22" s="228">
        <v>29344</v>
      </c>
      <c r="AS22" s="228">
        <v>31499</v>
      </c>
      <c r="AT22" s="228">
        <v>32608</v>
      </c>
      <c r="AU22" s="228">
        <v>33618</v>
      </c>
      <c r="AV22" s="228">
        <v>27361</v>
      </c>
      <c r="AW22" s="228">
        <v>26306</v>
      </c>
      <c r="AX22" s="228">
        <v>31163</v>
      </c>
      <c r="AY22" s="228">
        <v>50106</v>
      </c>
      <c r="AZ22" s="228">
        <v>64118</v>
      </c>
      <c r="BA22" s="228">
        <v>70432</v>
      </c>
      <c r="BB22" s="228">
        <v>61671</v>
      </c>
    </row>
    <row r="23" spans="1:54">
      <c r="A23" s="228" t="s">
        <v>180</v>
      </c>
      <c r="B23" s="228" t="s">
        <v>536</v>
      </c>
      <c r="C23" s="228">
        <v>1997</v>
      </c>
      <c r="D23" s="228">
        <v>2006</v>
      </c>
      <c r="E23" s="228">
        <v>1858</v>
      </c>
      <c r="F23" s="228">
        <v>1862</v>
      </c>
      <c r="G23" s="228">
        <v>2021</v>
      </c>
      <c r="H23" s="228">
        <v>2162</v>
      </c>
      <c r="I23" s="228">
        <v>2535</v>
      </c>
      <c r="J23" s="228">
        <v>2986</v>
      </c>
      <c r="K23" s="228">
        <v>3669</v>
      </c>
      <c r="L23" s="228">
        <v>4270</v>
      </c>
      <c r="M23" s="228">
        <v>4484</v>
      </c>
      <c r="N23" s="228">
        <v>5333</v>
      </c>
      <c r="O23" s="228">
        <v>6001</v>
      </c>
      <c r="P23" s="228">
        <v>6667</v>
      </c>
      <c r="Q23" s="228">
        <v>7640</v>
      </c>
      <c r="R23" s="228">
        <v>8118</v>
      </c>
      <c r="S23" s="228">
        <v>8347</v>
      </c>
      <c r="T23" s="228">
        <v>9788</v>
      </c>
      <c r="U23" s="228">
        <v>11748</v>
      </c>
      <c r="V23" s="228">
        <v>13023</v>
      </c>
      <c r="W23" s="228">
        <v>14296</v>
      </c>
      <c r="X23" s="228">
        <v>15348</v>
      </c>
      <c r="Y23" s="228">
        <v>17027</v>
      </c>
      <c r="Z23" s="228">
        <v>17066</v>
      </c>
      <c r="AA23" s="228">
        <v>15293</v>
      </c>
      <c r="AB23" s="228">
        <v>15482</v>
      </c>
      <c r="AC23" s="228">
        <v>14581</v>
      </c>
      <c r="AD23" s="228">
        <v>15844</v>
      </c>
      <c r="AE23" s="228">
        <v>12660</v>
      </c>
      <c r="AF23" s="228">
        <v>11441</v>
      </c>
      <c r="AG23" s="228">
        <v>13137</v>
      </c>
      <c r="AH23" s="228">
        <v>11299</v>
      </c>
      <c r="AI23" s="228">
        <v>16293</v>
      </c>
      <c r="AJ23" s="228">
        <v>17136</v>
      </c>
      <c r="AK23" s="228">
        <v>16260</v>
      </c>
      <c r="AL23" s="228">
        <v>14884</v>
      </c>
      <c r="AM23" s="228">
        <v>14274</v>
      </c>
      <c r="AN23" s="228">
        <v>11256</v>
      </c>
      <c r="AO23" s="228">
        <v>11325</v>
      </c>
      <c r="AP23" s="228">
        <v>12993</v>
      </c>
      <c r="AQ23" s="228">
        <v>15489</v>
      </c>
      <c r="AR23" s="228">
        <v>23374</v>
      </c>
      <c r="AS23" s="228">
        <v>25270</v>
      </c>
      <c r="AT23" s="228">
        <v>24998</v>
      </c>
      <c r="AU23" s="228">
        <v>25592</v>
      </c>
      <c r="AV23" s="228">
        <v>20431</v>
      </c>
      <c r="AW23" s="228">
        <v>19192</v>
      </c>
      <c r="AX23" s="228">
        <v>22804</v>
      </c>
      <c r="AY23" s="228">
        <v>33627</v>
      </c>
      <c r="AZ23" s="228">
        <v>38680</v>
      </c>
      <c r="BA23" s="228">
        <v>41811</v>
      </c>
      <c r="BB23" s="228">
        <v>37821</v>
      </c>
    </row>
    <row r="24" spans="1:54">
      <c r="A24" s="228" t="s">
        <v>182</v>
      </c>
      <c r="B24" s="228" t="s">
        <v>537</v>
      </c>
      <c r="C24" s="228">
        <v>1360</v>
      </c>
      <c r="D24" s="228">
        <v>1279</v>
      </c>
      <c r="E24" s="228">
        <v>1250</v>
      </c>
      <c r="F24" s="228">
        <v>1211</v>
      </c>
      <c r="G24" s="228">
        <v>1211</v>
      </c>
      <c r="H24" s="228">
        <v>1284</v>
      </c>
      <c r="I24" s="228">
        <v>1393</v>
      </c>
      <c r="J24" s="228">
        <v>1704</v>
      </c>
      <c r="K24" s="228">
        <v>1795</v>
      </c>
      <c r="L24" s="228">
        <v>2318</v>
      </c>
      <c r="M24" s="228">
        <v>1998</v>
      </c>
      <c r="N24" s="228">
        <v>1939</v>
      </c>
      <c r="O24" s="228">
        <v>2019</v>
      </c>
      <c r="P24" s="228">
        <v>2140</v>
      </c>
      <c r="Q24" s="228">
        <v>2252</v>
      </c>
      <c r="R24" s="228">
        <v>2724</v>
      </c>
      <c r="S24" s="228">
        <v>3547</v>
      </c>
      <c r="T24" s="228">
        <v>4461</v>
      </c>
      <c r="U24" s="228">
        <v>3032</v>
      </c>
      <c r="V24" s="228">
        <v>2823</v>
      </c>
      <c r="W24" s="228">
        <v>3443</v>
      </c>
      <c r="X24" s="228">
        <v>4222</v>
      </c>
      <c r="Y24" s="228">
        <v>4768</v>
      </c>
      <c r="Z24" s="228">
        <v>4082</v>
      </c>
      <c r="AA24" s="228">
        <v>2913</v>
      </c>
      <c r="AB24" s="228">
        <v>3044</v>
      </c>
      <c r="AC24" s="228">
        <v>3686</v>
      </c>
      <c r="AD24" s="228">
        <v>3475</v>
      </c>
      <c r="AE24" s="228">
        <v>3557</v>
      </c>
      <c r="AF24" s="228">
        <v>4033</v>
      </c>
      <c r="AG24" s="228">
        <v>4728</v>
      </c>
      <c r="AH24" s="228">
        <v>5231</v>
      </c>
      <c r="AI24" s="228">
        <v>6305</v>
      </c>
      <c r="AJ24" s="228">
        <v>7750</v>
      </c>
      <c r="AK24" s="228">
        <v>7294</v>
      </c>
      <c r="AL24" s="228">
        <v>6159</v>
      </c>
      <c r="AM24" s="228">
        <v>7732</v>
      </c>
      <c r="AN24" s="228">
        <v>6157</v>
      </c>
      <c r="AO24" s="228">
        <v>5037</v>
      </c>
      <c r="AP24" s="228">
        <v>8697</v>
      </c>
      <c r="AQ24" s="228">
        <v>6551</v>
      </c>
      <c r="AR24" s="228">
        <v>5970</v>
      </c>
      <c r="AS24" s="228">
        <v>6229</v>
      </c>
      <c r="AT24" s="228">
        <v>7610</v>
      </c>
      <c r="AU24" s="228">
        <v>8026</v>
      </c>
      <c r="AV24" s="228">
        <v>6930</v>
      </c>
      <c r="AW24" s="228">
        <v>7114</v>
      </c>
      <c r="AX24" s="228">
        <v>8359</v>
      </c>
      <c r="AY24" s="228">
        <v>16479</v>
      </c>
      <c r="AZ24" s="228">
        <v>25438</v>
      </c>
      <c r="BA24" s="228">
        <v>28621</v>
      </c>
      <c r="BB24" s="228">
        <v>23850</v>
      </c>
    </row>
    <row r="25" spans="1:54">
      <c r="A25" s="228" t="s">
        <v>184</v>
      </c>
      <c r="B25" s="228" t="s">
        <v>538</v>
      </c>
      <c r="C25" s="228">
        <v>950</v>
      </c>
      <c r="D25" s="228">
        <v>1086</v>
      </c>
      <c r="E25" s="228">
        <v>977</v>
      </c>
      <c r="F25" s="228">
        <v>993</v>
      </c>
      <c r="G25" s="228">
        <v>1123</v>
      </c>
      <c r="H25" s="228">
        <v>1308</v>
      </c>
      <c r="I25" s="228">
        <v>1457</v>
      </c>
      <c r="J25" s="228">
        <v>1601</v>
      </c>
      <c r="K25" s="228">
        <v>1629</v>
      </c>
      <c r="L25" s="228">
        <v>1693</v>
      </c>
      <c r="M25" s="228">
        <v>2188</v>
      </c>
      <c r="N25" s="228">
        <v>2943</v>
      </c>
      <c r="O25" s="228">
        <v>2970</v>
      </c>
      <c r="P25" s="228">
        <v>3266</v>
      </c>
      <c r="Q25" s="228">
        <v>3925</v>
      </c>
      <c r="R25" s="228">
        <v>4236</v>
      </c>
      <c r="S25" s="228">
        <v>3771</v>
      </c>
      <c r="T25" s="228">
        <v>3906</v>
      </c>
      <c r="U25" s="228">
        <v>4494</v>
      </c>
      <c r="V25" s="228">
        <v>5596</v>
      </c>
      <c r="W25" s="228">
        <v>6883</v>
      </c>
      <c r="X25" s="228">
        <v>7725</v>
      </c>
      <c r="Y25" s="228">
        <v>8159</v>
      </c>
      <c r="Z25" s="228">
        <v>8454</v>
      </c>
      <c r="AA25" s="228">
        <v>7575</v>
      </c>
      <c r="AB25" s="228">
        <v>7970</v>
      </c>
      <c r="AC25" s="228">
        <v>8259</v>
      </c>
      <c r="AD25" s="228">
        <v>8969</v>
      </c>
      <c r="AE25" s="228">
        <v>9194</v>
      </c>
      <c r="AF25" s="228">
        <v>9556</v>
      </c>
      <c r="AG25" s="228">
        <v>9614</v>
      </c>
      <c r="AH25" s="228">
        <v>9803</v>
      </c>
      <c r="AI25" s="228">
        <v>8962</v>
      </c>
      <c r="AJ25" s="228">
        <v>8993</v>
      </c>
      <c r="AK25" s="228">
        <v>9619</v>
      </c>
      <c r="AL25" s="228">
        <v>10121</v>
      </c>
      <c r="AM25" s="228">
        <v>11093</v>
      </c>
      <c r="AN25" s="228">
        <v>11810</v>
      </c>
      <c r="AO25" s="228">
        <v>12416</v>
      </c>
      <c r="AP25" s="228">
        <v>12473</v>
      </c>
      <c r="AQ25" s="228">
        <v>18405</v>
      </c>
      <c r="AR25" s="228">
        <v>18799</v>
      </c>
      <c r="AS25" s="228">
        <v>19596</v>
      </c>
      <c r="AT25" s="228">
        <v>18384</v>
      </c>
      <c r="AU25" s="228">
        <v>14456</v>
      </c>
      <c r="AV25" s="228">
        <v>15468</v>
      </c>
      <c r="AW25" s="228">
        <v>18846</v>
      </c>
      <c r="AX25" s="228">
        <v>22186</v>
      </c>
      <c r="AY25" s="228">
        <v>27487</v>
      </c>
      <c r="AZ25" s="228">
        <v>26342</v>
      </c>
      <c r="BA25" s="228">
        <v>19712</v>
      </c>
      <c r="BB25" s="228">
        <v>18188</v>
      </c>
    </row>
    <row r="26" spans="1:54">
      <c r="A26" s="228" t="s">
        <v>186</v>
      </c>
      <c r="B26" s="228" t="s">
        <v>539</v>
      </c>
      <c r="C26" s="228">
        <v>2521</v>
      </c>
      <c r="D26" s="228">
        <v>2339</v>
      </c>
      <c r="E26" s="228">
        <v>2324</v>
      </c>
      <c r="F26" s="228">
        <v>2485</v>
      </c>
      <c r="G26" s="228">
        <v>2251</v>
      </c>
      <c r="H26" s="228">
        <v>2415</v>
      </c>
      <c r="I26" s="228">
        <v>2435</v>
      </c>
      <c r="J26" s="228">
        <v>2453</v>
      </c>
      <c r="K26" s="228">
        <v>2430</v>
      </c>
      <c r="L26" s="228">
        <v>2560</v>
      </c>
      <c r="M26" s="228">
        <v>2795</v>
      </c>
      <c r="N26" s="228">
        <v>2786</v>
      </c>
      <c r="O26" s="228">
        <v>2661</v>
      </c>
      <c r="P26" s="228">
        <v>3069</v>
      </c>
      <c r="Q26" s="228">
        <v>3483</v>
      </c>
      <c r="R26" s="228">
        <v>5163</v>
      </c>
      <c r="S26" s="228">
        <v>7362</v>
      </c>
      <c r="T26" s="228">
        <v>8615</v>
      </c>
      <c r="U26" s="228">
        <v>11462</v>
      </c>
      <c r="V26" s="228">
        <v>15419</v>
      </c>
      <c r="W26" s="228">
        <v>19034</v>
      </c>
      <c r="X26" s="228">
        <v>27377</v>
      </c>
      <c r="Y26" s="228">
        <v>42458</v>
      </c>
      <c r="Z26" s="228">
        <v>44751</v>
      </c>
      <c r="AA26" s="228">
        <v>29998</v>
      </c>
      <c r="AB26" s="228">
        <v>31284</v>
      </c>
      <c r="AC26" s="228">
        <v>27923</v>
      </c>
      <c r="AD26" s="228">
        <v>15682</v>
      </c>
      <c r="AE26" s="228">
        <v>13056</v>
      </c>
      <c r="AF26" s="228">
        <v>15721</v>
      </c>
      <c r="AG26" s="228">
        <v>14909</v>
      </c>
      <c r="AH26" s="228">
        <v>17920</v>
      </c>
      <c r="AI26" s="228">
        <v>18544</v>
      </c>
      <c r="AJ26" s="228">
        <v>14197</v>
      </c>
      <c r="AK26" s="228">
        <v>16590</v>
      </c>
      <c r="AL26" s="228">
        <v>16393</v>
      </c>
      <c r="AM26" s="228">
        <v>15048</v>
      </c>
      <c r="AN26" s="228">
        <v>16777</v>
      </c>
      <c r="AO26" s="228">
        <v>22387</v>
      </c>
      <c r="AP26" s="228">
        <v>22297</v>
      </c>
      <c r="AQ26" s="228">
        <v>18296</v>
      </c>
      <c r="AR26" s="228">
        <v>23741</v>
      </c>
      <c r="AS26" s="228">
        <v>34590</v>
      </c>
      <c r="AT26" s="228">
        <v>30249</v>
      </c>
      <c r="AU26" s="228">
        <v>38448</v>
      </c>
      <c r="AV26" s="228">
        <v>51928</v>
      </c>
      <c r="AW26" s="228">
        <v>77064</v>
      </c>
      <c r="AX26" s="228">
        <v>114221</v>
      </c>
      <c r="AY26" s="228">
        <v>130942</v>
      </c>
      <c r="AZ26" s="228">
        <v>151739</v>
      </c>
      <c r="BA26" s="228">
        <v>87947</v>
      </c>
      <c r="BB26" s="228">
        <v>100929</v>
      </c>
    </row>
    <row r="27" spans="1:54">
      <c r="A27" s="228" t="s">
        <v>188</v>
      </c>
      <c r="B27" s="228" t="s">
        <v>540</v>
      </c>
      <c r="C27" s="228">
        <v>2405</v>
      </c>
      <c r="D27" s="228">
        <v>2214</v>
      </c>
      <c r="E27" s="228">
        <v>2189</v>
      </c>
      <c r="F27" s="228">
        <v>2341</v>
      </c>
      <c r="G27" s="228">
        <v>2097</v>
      </c>
      <c r="H27" s="228">
        <v>2257</v>
      </c>
      <c r="I27" s="228">
        <v>2272</v>
      </c>
      <c r="J27" s="228">
        <v>2285</v>
      </c>
      <c r="K27" s="228">
        <v>2258</v>
      </c>
      <c r="L27" s="228">
        <v>2345</v>
      </c>
      <c r="M27" s="228">
        <v>2537</v>
      </c>
      <c r="N27" s="228">
        <v>2484</v>
      </c>
      <c r="O27" s="228">
        <v>2316</v>
      </c>
      <c r="P27" s="228">
        <v>2686</v>
      </c>
      <c r="Q27" s="228">
        <v>3023</v>
      </c>
      <c r="R27" s="228">
        <v>4484</v>
      </c>
      <c r="S27" s="228">
        <v>6505</v>
      </c>
      <c r="T27" s="228">
        <v>7498</v>
      </c>
      <c r="U27" s="228">
        <v>10079</v>
      </c>
      <c r="V27" s="228">
        <v>14094</v>
      </c>
      <c r="W27" s="228">
        <v>17677</v>
      </c>
      <c r="X27" s="228">
        <v>25591</v>
      </c>
      <c r="Y27" s="228">
        <v>39959</v>
      </c>
      <c r="Z27" s="228">
        <v>42687</v>
      </c>
      <c r="AA27" s="228">
        <v>28459</v>
      </c>
      <c r="AB27" s="228">
        <v>29564</v>
      </c>
      <c r="AC27" s="228">
        <v>26256</v>
      </c>
      <c r="AD27" s="228">
        <v>14619</v>
      </c>
      <c r="AE27" s="228">
        <v>12255</v>
      </c>
      <c r="AF27" s="228">
        <v>14864</v>
      </c>
      <c r="AG27" s="228">
        <v>13928</v>
      </c>
      <c r="AH27" s="228">
        <v>16790</v>
      </c>
      <c r="AI27" s="228">
        <v>17244</v>
      </c>
      <c r="AJ27" s="228">
        <v>12942</v>
      </c>
      <c r="AK27" s="228">
        <v>15253</v>
      </c>
      <c r="AL27" s="228">
        <v>14609</v>
      </c>
      <c r="AM27" s="228">
        <v>13762</v>
      </c>
      <c r="AN27" s="228">
        <v>15297</v>
      </c>
      <c r="AO27" s="228">
        <v>20970</v>
      </c>
      <c r="AP27" s="228">
        <v>21213</v>
      </c>
      <c r="AQ27" s="228">
        <v>17307</v>
      </c>
      <c r="AR27" s="228">
        <v>22415</v>
      </c>
      <c r="AS27" s="228">
        <v>33327</v>
      </c>
      <c r="AT27" s="228">
        <v>27978</v>
      </c>
      <c r="AU27" s="228">
        <v>36620</v>
      </c>
      <c r="AV27" s="228">
        <v>49119</v>
      </c>
      <c r="AW27" s="228">
        <v>73530</v>
      </c>
      <c r="AX27" s="228">
        <v>109023</v>
      </c>
      <c r="AY27" s="228">
        <v>126551</v>
      </c>
      <c r="AZ27" s="228">
        <v>147595</v>
      </c>
      <c r="BA27" s="228">
        <v>84497</v>
      </c>
      <c r="BB27" s="228">
        <v>97621</v>
      </c>
    </row>
    <row r="28" spans="1:54">
      <c r="A28" s="228" t="s">
        <v>190</v>
      </c>
      <c r="B28" s="228" t="s">
        <v>541</v>
      </c>
      <c r="C28" s="228">
        <v>116</v>
      </c>
      <c r="D28" s="228">
        <v>125</v>
      </c>
      <c r="E28" s="228">
        <v>135</v>
      </c>
      <c r="F28" s="228">
        <v>144</v>
      </c>
      <c r="G28" s="228">
        <v>154</v>
      </c>
      <c r="H28" s="228">
        <v>158</v>
      </c>
      <c r="I28" s="228">
        <v>163</v>
      </c>
      <c r="J28" s="228">
        <v>168</v>
      </c>
      <c r="K28" s="228">
        <v>172</v>
      </c>
      <c r="L28" s="228">
        <v>215</v>
      </c>
      <c r="M28" s="228">
        <v>258</v>
      </c>
      <c r="N28" s="228">
        <v>302</v>
      </c>
      <c r="O28" s="228">
        <v>345</v>
      </c>
      <c r="P28" s="228">
        <v>383</v>
      </c>
      <c r="Q28" s="228">
        <v>460</v>
      </c>
      <c r="R28" s="228">
        <v>679</v>
      </c>
      <c r="S28" s="228">
        <v>857</v>
      </c>
      <c r="T28" s="228">
        <v>1117</v>
      </c>
      <c r="U28" s="228">
        <v>1383</v>
      </c>
      <c r="V28" s="228">
        <v>1325</v>
      </c>
      <c r="W28" s="228">
        <v>1357</v>
      </c>
      <c r="X28" s="228">
        <v>1786</v>
      </c>
      <c r="Y28" s="228">
        <v>2499</v>
      </c>
      <c r="Z28" s="228">
        <v>2064</v>
      </c>
      <c r="AA28" s="228">
        <v>1539</v>
      </c>
      <c r="AB28" s="228">
        <v>1720</v>
      </c>
      <c r="AC28" s="228">
        <v>1667</v>
      </c>
      <c r="AD28" s="228">
        <v>1063</v>
      </c>
      <c r="AE28" s="228">
        <v>801</v>
      </c>
      <c r="AF28" s="228">
        <v>857</v>
      </c>
      <c r="AG28" s="228">
        <v>981</v>
      </c>
      <c r="AH28" s="228">
        <v>1130</v>
      </c>
      <c r="AI28" s="228">
        <v>1300</v>
      </c>
      <c r="AJ28" s="228">
        <v>1255</v>
      </c>
      <c r="AK28" s="228">
        <v>1337</v>
      </c>
      <c r="AL28" s="228">
        <v>1784</v>
      </c>
      <c r="AM28" s="228">
        <v>1286</v>
      </c>
      <c r="AN28" s="228">
        <v>1480</v>
      </c>
      <c r="AO28" s="228">
        <v>1417</v>
      </c>
      <c r="AP28" s="228">
        <v>1084</v>
      </c>
      <c r="AQ28" s="228">
        <v>989</v>
      </c>
      <c r="AR28" s="228">
        <v>1326</v>
      </c>
      <c r="AS28" s="228">
        <v>1263</v>
      </c>
      <c r="AT28" s="228">
        <v>2271</v>
      </c>
      <c r="AU28" s="228">
        <v>1827</v>
      </c>
      <c r="AV28" s="228">
        <v>2809</v>
      </c>
      <c r="AW28" s="228">
        <v>3534</v>
      </c>
      <c r="AX28" s="228">
        <v>5198</v>
      </c>
      <c r="AY28" s="228">
        <v>4391</v>
      </c>
      <c r="AZ28" s="228">
        <v>4144</v>
      </c>
      <c r="BA28" s="228">
        <v>3450</v>
      </c>
      <c r="BB28" s="228">
        <v>3308</v>
      </c>
    </row>
    <row r="29" spans="1:54">
      <c r="A29" s="228" t="s">
        <v>192</v>
      </c>
      <c r="B29" s="228" t="s">
        <v>542</v>
      </c>
      <c r="C29" s="228">
        <v>4659</v>
      </c>
      <c r="D29" s="228">
        <v>5171</v>
      </c>
      <c r="E29" s="228">
        <v>5034</v>
      </c>
      <c r="F29" s="228">
        <v>5199</v>
      </c>
      <c r="G29" s="228">
        <v>5591</v>
      </c>
      <c r="H29" s="228">
        <v>6245</v>
      </c>
      <c r="I29" s="228">
        <v>7239</v>
      </c>
      <c r="J29" s="228">
        <v>7782</v>
      </c>
      <c r="K29" s="228">
        <v>7846</v>
      </c>
      <c r="L29" s="228">
        <v>7292</v>
      </c>
      <c r="M29" s="228">
        <v>7761</v>
      </c>
      <c r="N29" s="228">
        <v>7761</v>
      </c>
      <c r="O29" s="228">
        <v>7879</v>
      </c>
      <c r="P29" s="228">
        <v>8563</v>
      </c>
      <c r="Q29" s="228">
        <v>9946</v>
      </c>
      <c r="R29" s="228">
        <v>10328</v>
      </c>
      <c r="S29" s="228">
        <v>10110</v>
      </c>
      <c r="T29" s="228">
        <v>11005</v>
      </c>
      <c r="U29" s="228">
        <v>12477</v>
      </c>
      <c r="V29" s="228">
        <v>15236</v>
      </c>
      <c r="W29" s="228">
        <v>18507</v>
      </c>
      <c r="X29" s="228">
        <v>20008</v>
      </c>
      <c r="Y29" s="228">
        <v>21217</v>
      </c>
      <c r="Z29" s="228">
        <v>21344</v>
      </c>
      <c r="AA29" s="228">
        <v>23275</v>
      </c>
      <c r="AB29" s="228">
        <v>28122</v>
      </c>
      <c r="AC29" s="228">
        <v>31795</v>
      </c>
      <c r="AD29" s="228">
        <v>30717</v>
      </c>
      <c r="AE29" s="228">
        <v>33698</v>
      </c>
      <c r="AF29" s="228">
        <v>32513</v>
      </c>
      <c r="AG29" s="228">
        <v>34273</v>
      </c>
      <c r="AH29" s="228">
        <v>37563</v>
      </c>
      <c r="AI29" s="228">
        <v>33155</v>
      </c>
      <c r="AJ29" s="228">
        <v>30979</v>
      </c>
      <c r="AK29" s="228">
        <v>34464</v>
      </c>
      <c r="AL29" s="228">
        <v>34880</v>
      </c>
      <c r="AM29" s="228">
        <v>40569</v>
      </c>
      <c r="AN29" s="228">
        <v>48922</v>
      </c>
      <c r="AO29" s="228">
        <v>57173</v>
      </c>
      <c r="AP29" s="228">
        <v>62216</v>
      </c>
      <c r="AQ29" s="228">
        <v>64659</v>
      </c>
      <c r="AR29" s="228">
        <v>69357</v>
      </c>
      <c r="AS29" s="228">
        <v>68903</v>
      </c>
      <c r="AT29" s="228">
        <v>59348</v>
      </c>
      <c r="AU29" s="228">
        <v>58856</v>
      </c>
      <c r="AV29" s="228">
        <v>62898</v>
      </c>
      <c r="AW29" s="228">
        <v>63728</v>
      </c>
      <c r="AX29" s="228">
        <v>74601</v>
      </c>
      <c r="AY29" s="228">
        <v>90737</v>
      </c>
      <c r="AZ29" s="228">
        <v>104804</v>
      </c>
      <c r="BA29" s="228">
        <v>83829</v>
      </c>
      <c r="BB29" s="228">
        <v>60152</v>
      </c>
    </row>
    <row r="30" spans="1:54">
      <c r="A30" s="228" t="s">
        <v>194</v>
      </c>
      <c r="B30" s="228" t="s">
        <v>543</v>
      </c>
      <c r="C30" s="228">
        <v>947</v>
      </c>
      <c r="D30" s="228">
        <v>1013</v>
      </c>
      <c r="E30" s="228">
        <v>1003</v>
      </c>
      <c r="F30" s="228">
        <v>1033</v>
      </c>
      <c r="G30" s="228">
        <v>1001</v>
      </c>
      <c r="H30" s="228">
        <v>992</v>
      </c>
      <c r="I30" s="228">
        <v>1201</v>
      </c>
      <c r="J30" s="228">
        <v>1145</v>
      </c>
      <c r="K30" s="228">
        <v>1063</v>
      </c>
      <c r="L30" s="228">
        <v>1079</v>
      </c>
      <c r="M30" s="228">
        <v>993</v>
      </c>
      <c r="N30" s="228">
        <v>939</v>
      </c>
      <c r="O30" s="228">
        <v>824</v>
      </c>
      <c r="P30" s="228">
        <v>862</v>
      </c>
      <c r="Q30" s="228">
        <v>833</v>
      </c>
      <c r="R30" s="228">
        <v>944</v>
      </c>
      <c r="S30" s="228">
        <v>894</v>
      </c>
      <c r="T30" s="228">
        <v>988</v>
      </c>
      <c r="U30" s="228">
        <v>1088</v>
      </c>
      <c r="V30" s="228">
        <v>1366</v>
      </c>
      <c r="W30" s="228">
        <v>1748</v>
      </c>
      <c r="X30" s="228">
        <v>1918</v>
      </c>
      <c r="Y30" s="228">
        <v>2025</v>
      </c>
      <c r="Z30" s="228">
        <v>1945</v>
      </c>
      <c r="AA30" s="228">
        <v>2270</v>
      </c>
      <c r="AB30" s="228">
        <v>2719</v>
      </c>
      <c r="AC30" s="228">
        <v>3096</v>
      </c>
      <c r="AD30" s="228">
        <v>3471</v>
      </c>
      <c r="AE30" s="228">
        <v>3715</v>
      </c>
      <c r="AF30" s="228">
        <v>3949</v>
      </c>
      <c r="AG30" s="228">
        <v>4277</v>
      </c>
      <c r="AH30" s="228">
        <v>4083</v>
      </c>
      <c r="AI30" s="228">
        <v>3776</v>
      </c>
      <c r="AJ30" s="228">
        <v>3392</v>
      </c>
      <c r="AK30" s="228">
        <v>3783</v>
      </c>
      <c r="AL30" s="228">
        <v>3766</v>
      </c>
      <c r="AM30" s="228">
        <v>4211</v>
      </c>
      <c r="AN30" s="228">
        <v>4413</v>
      </c>
      <c r="AO30" s="228">
        <v>5623</v>
      </c>
      <c r="AP30" s="228">
        <v>6459</v>
      </c>
      <c r="AQ30" s="228">
        <v>7249</v>
      </c>
      <c r="AR30" s="228">
        <v>7942</v>
      </c>
      <c r="AS30" s="228">
        <v>8347</v>
      </c>
      <c r="AT30" s="228">
        <v>8335</v>
      </c>
      <c r="AU30" s="228">
        <v>8559</v>
      </c>
      <c r="AV30" s="228">
        <v>8153</v>
      </c>
      <c r="AW30" s="228">
        <v>7715</v>
      </c>
      <c r="AX30" s="228">
        <v>7740</v>
      </c>
      <c r="AY30" s="228">
        <v>7522</v>
      </c>
      <c r="AZ30" s="228">
        <v>7197</v>
      </c>
      <c r="BA30" s="228">
        <v>6176</v>
      </c>
      <c r="BB30" s="228">
        <v>5157</v>
      </c>
    </row>
    <row r="31" spans="1:54">
      <c r="A31" s="228" t="s">
        <v>196</v>
      </c>
      <c r="B31" s="228" t="s">
        <v>544</v>
      </c>
      <c r="C31" s="228">
        <v>525</v>
      </c>
      <c r="D31" s="228">
        <v>566</v>
      </c>
      <c r="E31" s="228">
        <v>609</v>
      </c>
      <c r="F31" s="228">
        <v>680</v>
      </c>
      <c r="G31" s="228">
        <v>678</v>
      </c>
      <c r="H31" s="228">
        <v>751</v>
      </c>
      <c r="I31" s="228">
        <v>787</v>
      </c>
      <c r="J31" s="228">
        <v>987</v>
      </c>
      <c r="K31" s="228">
        <v>1048</v>
      </c>
      <c r="L31" s="228">
        <v>1147</v>
      </c>
      <c r="M31" s="228">
        <v>1083</v>
      </c>
      <c r="N31" s="228">
        <v>925</v>
      </c>
      <c r="O31" s="228">
        <v>1008</v>
      </c>
      <c r="P31" s="228">
        <v>1063</v>
      </c>
      <c r="Q31" s="228">
        <v>983</v>
      </c>
      <c r="R31" s="228">
        <v>737</v>
      </c>
      <c r="S31" s="228">
        <v>653</v>
      </c>
      <c r="T31" s="228">
        <v>717</v>
      </c>
      <c r="U31" s="228">
        <v>742</v>
      </c>
      <c r="V31" s="228">
        <v>878</v>
      </c>
      <c r="W31" s="228">
        <v>1088</v>
      </c>
      <c r="X31" s="228">
        <v>1585</v>
      </c>
      <c r="Y31" s="228">
        <v>1707</v>
      </c>
      <c r="Z31" s="228">
        <v>1936</v>
      </c>
      <c r="AA31" s="228">
        <v>2127</v>
      </c>
      <c r="AB31" s="228">
        <v>2257</v>
      </c>
      <c r="AC31" s="228">
        <v>2677</v>
      </c>
      <c r="AD31" s="228">
        <v>3230</v>
      </c>
      <c r="AE31" s="228">
        <v>4700</v>
      </c>
      <c r="AF31" s="228">
        <v>3776</v>
      </c>
      <c r="AG31" s="228">
        <v>4278</v>
      </c>
      <c r="AH31" s="228">
        <v>4800</v>
      </c>
      <c r="AI31" s="228">
        <v>4934</v>
      </c>
      <c r="AJ31" s="228">
        <v>5134</v>
      </c>
      <c r="AK31" s="228">
        <v>5319</v>
      </c>
      <c r="AL31" s="228">
        <v>5500</v>
      </c>
      <c r="AM31" s="228">
        <v>6246</v>
      </c>
      <c r="AN31" s="228">
        <v>7643</v>
      </c>
      <c r="AO31" s="228">
        <v>9825</v>
      </c>
      <c r="AP31" s="228">
        <v>10881</v>
      </c>
      <c r="AQ31" s="228">
        <v>10400</v>
      </c>
      <c r="AR31" s="228">
        <v>12662</v>
      </c>
      <c r="AS31" s="228">
        <v>13844</v>
      </c>
      <c r="AT31" s="228">
        <v>14200</v>
      </c>
      <c r="AU31" s="228">
        <v>14301</v>
      </c>
      <c r="AV31" s="228">
        <v>13527</v>
      </c>
      <c r="AW31" s="228">
        <v>13794</v>
      </c>
      <c r="AX31" s="228">
        <v>14437</v>
      </c>
      <c r="AY31" s="228">
        <v>16909</v>
      </c>
      <c r="AZ31" s="228">
        <v>18187</v>
      </c>
      <c r="BA31" s="228">
        <v>17601</v>
      </c>
      <c r="BB31" s="228">
        <v>14372</v>
      </c>
    </row>
    <row r="32" spans="1:54">
      <c r="A32" s="228" t="s">
        <v>198</v>
      </c>
      <c r="B32" s="228" t="s">
        <v>545</v>
      </c>
      <c r="C32" s="228">
        <v>527</v>
      </c>
      <c r="D32" s="228">
        <v>632</v>
      </c>
      <c r="E32" s="228">
        <v>745</v>
      </c>
      <c r="F32" s="228">
        <v>704</v>
      </c>
      <c r="G32" s="228">
        <v>898</v>
      </c>
      <c r="H32" s="228">
        <v>1402</v>
      </c>
      <c r="I32" s="228">
        <v>1430</v>
      </c>
      <c r="J32" s="228">
        <v>1369</v>
      </c>
      <c r="K32" s="228">
        <v>1219</v>
      </c>
      <c r="L32" s="228">
        <v>1192</v>
      </c>
      <c r="M32" s="228">
        <v>1330</v>
      </c>
      <c r="N32" s="228">
        <v>1321</v>
      </c>
      <c r="O32" s="228">
        <v>1360</v>
      </c>
      <c r="P32" s="228">
        <v>1955</v>
      </c>
      <c r="Q32" s="228">
        <v>2298</v>
      </c>
      <c r="R32" s="228">
        <v>1670</v>
      </c>
      <c r="S32" s="228">
        <v>1105</v>
      </c>
      <c r="T32" s="228">
        <v>931</v>
      </c>
      <c r="U32" s="228">
        <v>982</v>
      </c>
      <c r="V32" s="228">
        <v>1350</v>
      </c>
      <c r="W32" s="228">
        <v>2501</v>
      </c>
      <c r="X32" s="228">
        <v>3464</v>
      </c>
      <c r="Y32" s="228">
        <v>4442</v>
      </c>
      <c r="Z32" s="228">
        <v>4533</v>
      </c>
      <c r="AA32" s="228">
        <v>5718</v>
      </c>
      <c r="AB32" s="228">
        <v>7375</v>
      </c>
      <c r="AC32" s="228">
        <v>8078</v>
      </c>
      <c r="AD32" s="228">
        <v>8341</v>
      </c>
      <c r="AE32" s="228">
        <v>8460</v>
      </c>
      <c r="AF32" s="228">
        <v>7913</v>
      </c>
      <c r="AG32" s="228">
        <v>8944</v>
      </c>
      <c r="AH32" s="228">
        <v>10772</v>
      </c>
      <c r="AI32" s="228">
        <v>7457</v>
      </c>
      <c r="AJ32" s="228">
        <v>4569</v>
      </c>
      <c r="AK32" s="228">
        <v>5651</v>
      </c>
      <c r="AL32" s="228">
        <v>5754</v>
      </c>
      <c r="AM32" s="228">
        <v>8804</v>
      </c>
      <c r="AN32" s="228">
        <v>13508</v>
      </c>
      <c r="AO32" s="228">
        <v>15966</v>
      </c>
      <c r="AP32" s="228">
        <v>18343</v>
      </c>
      <c r="AQ32" s="228">
        <v>19750</v>
      </c>
      <c r="AR32" s="228">
        <v>20182</v>
      </c>
      <c r="AS32" s="228">
        <v>17973</v>
      </c>
      <c r="AT32" s="228">
        <v>12968</v>
      </c>
      <c r="AU32" s="228">
        <v>12303</v>
      </c>
      <c r="AV32" s="228">
        <v>14845</v>
      </c>
      <c r="AW32" s="228">
        <v>15692</v>
      </c>
      <c r="AX32" s="228">
        <v>21835</v>
      </c>
      <c r="AY32" s="228">
        <v>34047</v>
      </c>
      <c r="AZ32" s="228">
        <v>43814</v>
      </c>
      <c r="BA32" s="228">
        <v>31454</v>
      </c>
      <c r="BB32" s="228">
        <v>13509</v>
      </c>
    </row>
    <row r="33" spans="1:54">
      <c r="A33" s="228" t="s">
        <v>200</v>
      </c>
      <c r="B33" s="228" t="s">
        <v>546</v>
      </c>
      <c r="C33" s="228">
        <v>734</v>
      </c>
      <c r="D33" s="228">
        <v>891</v>
      </c>
      <c r="E33" s="228">
        <v>848</v>
      </c>
      <c r="F33" s="228">
        <v>889</v>
      </c>
      <c r="G33" s="228">
        <v>988</v>
      </c>
      <c r="H33" s="228">
        <v>981</v>
      </c>
      <c r="I33" s="228">
        <v>1322</v>
      </c>
      <c r="J33" s="228">
        <v>1401</v>
      </c>
      <c r="K33" s="228">
        <v>1394</v>
      </c>
      <c r="L33" s="228">
        <v>751</v>
      </c>
      <c r="M33" s="228">
        <v>956</v>
      </c>
      <c r="N33" s="228">
        <v>1057</v>
      </c>
      <c r="O33" s="228">
        <v>1092</v>
      </c>
      <c r="P33" s="228">
        <v>1158</v>
      </c>
      <c r="Q33" s="228">
        <v>1317</v>
      </c>
      <c r="R33" s="228">
        <v>1317</v>
      </c>
      <c r="S33" s="228">
        <v>1301</v>
      </c>
      <c r="T33" s="228">
        <v>1499</v>
      </c>
      <c r="U33" s="228">
        <v>1670</v>
      </c>
      <c r="V33" s="228">
        <v>2076</v>
      </c>
      <c r="W33" s="228">
        <v>2506</v>
      </c>
      <c r="X33" s="228">
        <v>2870</v>
      </c>
      <c r="Y33" s="228">
        <v>3123</v>
      </c>
      <c r="Z33" s="228">
        <v>3735</v>
      </c>
      <c r="AA33" s="228">
        <v>4240</v>
      </c>
      <c r="AB33" s="228">
        <v>5417</v>
      </c>
      <c r="AC33" s="228">
        <v>6656</v>
      </c>
      <c r="AD33" s="228">
        <v>6347</v>
      </c>
      <c r="AE33" s="228">
        <v>6921</v>
      </c>
      <c r="AF33" s="228">
        <v>7539</v>
      </c>
      <c r="AG33" s="228">
        <v>6848</v>
      </c>
      <c r="AH33" s="228">
        <v>7311</v>
      </c>
      <c r="AI33" s="228">
        <v>6924</v>
      </c>
      <c r="AJ33" s="228">
        <v>6910</v>
      </c>
      <c r="AK33" s="228">
        <v>7640</v>
      </c>
      <c r="AL33" s="228">
        <v>7960</v>
      </c>
      <c r="AM33" s="228">
        <v>8533</v>
      </c>
      <c r="AN33" s="228">
        <v>9294</v>
      </c>
      <c r="AO33" s="228">
        <v>10245</v>
      </c>
      <c r="AP33" s="228">
        <v>10307</v>
      </c>
      <c r="AQ33" s="228">
        <v>11460</v>
      </c>
      <c r="AR33" s="228">
        <v>10522</v>
      </c>
      <c r="AS33" s="228">
        <v>9394</v>
      </c>
      <c r="AT33" s="228">
        <v>8974</v>
      </c>
      <c r="AU33" s="228">
        <v>9338</v>
      </c>
      <c r="AV33" s="228">
        <v>10119</v>
      </c>
      <c r="AW33" s="228">
        <v>9010</v>
      </c>
      <c r="AX33" s="228">
        <v>11192</v>
      </c>
      <c r="AY33" s="228">
        <v>12233</v>
      </c>
      <c r="AZ33" s="228">
        <v>12611</v>
      </c>
      <c r="BA33" s="228">
        <v>10084</v>
      </c>
      <c r="BB33" s="228">
        <v>7850</v>
      </c>
    </row>
    <row r="34" spans="1:54">
      <c r="A34" s="228" t="s">
        <v>202</v>
      </c>
      <c r="B34" s="228" t="s">
        <v>547</v>
      </c>
      <c r="C34" s="228">
        <v>703</v>
      </c>
      <c r="D34" s="228">
        <v>742</v>
      </c>
      <c r="E34" s="228">
        <v>639</v>
      </c>
      <c r="F34" s="228">
        <v>644</v>
      </c>
      <c r="G34" s="228">
        <v>721</v>
      </c>
      <c r="H34" s="228">
        <v>762</v>
      </c>
      <c r="I34" s="228">
        <v>850</v>
      </c>
      <c r="J34" s="228">
        <v>961</v>
      </c>
      <c r="K34" s="228">
        <v>901</v>
      </c>
      <c r="L34" s="228">
        <v>977</v>
      </c>
      <c r="M34" s="228">
        <v>1065</v>
      </c>
      <c r="N34" s="228">
        <v>970</v>
      </c>
      <c r="O34" s="228">
        <v>1072</v>
      </c>
      <c r="P34" s="228">
        <v>1170</v>
      </c>
      <c r="Q34" s="228">
        <v>1313</v>
      </c>
      <c r="R34" s="228">
        <v>1591</v>
      </c>
      <c r="S34" s="228">
        <v>1556</v>
      </c>
      <c r="T34" s="228">
        <v>2028</v>
      </c>
      <c r="U34" s="228">
        <v>2379</v>
      </c>
      <c r="V34" s="228">
        <v>2892</v>
      </c>
      <c r="W34" s="228">
        <v>3172</v>
      </c>
      <c r="X34" s="228">
        <v>3248</v>
      </c>
      <c r="Y34" s="228">
        <v>3409</v>
      </c>
      <c r="Z34" s="228">
        <v>3342</v>
      </c>
      <c r="AA34" s="228">
        <v>3413</v>
      </c>
      <c r="AB34" s="228">
        <v>4101</v>
      </c>
      <c r="AC34" s="228">
        <v>4747</v>
      </c>
      <c r="AD34" s="228">
        <v>3577</v>
      </c>
      <c r="AE34" s="228">
        <v>3191</v>
      </c>
      <c r="AF34" s="228">
        <v>3230</v>
      </c>
      <c r="AG34" s="228">
        <v>3390</v>
      </c>
      <c r="AH34" s="228">
        <v>3372</v>
      </c>
      <c r="AI34" s="228">
        <v>3129</v>
      </c>
      <c r="AJ34" s="228">
        <v>3614</v>
      </c>
      <c r="AK34" s="228">
        <v>3904</v>
      </c>
      <c r="AL34" s="228">
        <v>4199</v>
      </c>
      <c r="AM34" s="228">
        <v>4411</v>
      </c>
      <c r="AN34" s="228">
        <v>5433</v>
      </c>
      <c r="AO34" s="228">
        <v>6102</v>
      </c>
      <c r="AP34" s="228">
        <v>7190</v>
      </c>
      <c r="AQ34" s="228">
        <v>6456</v>
      </c>
      <c r="AR34" s="228">
        <v>6830</v>
      </c>
      <c r="AS34" s="228">
        <v>7031</v>
      </c>
      <c r="AT34" s="228">
        <v>6770</v>
      </c>
      <c r="AU34" s="228">
        <v>6566</v>
      </c>
      <c r="AV34" s="228">
        <v>6838</v>
      </c>
      <c r="AW34" s="228">
        <v>7121</v>
      </c>
      <c r="AX34" s="228">
        <v>8650</v>
      </c>
      <c r="AY34" s="228">
        <v>9007</v>
      </c>
      <c r="AZ34" s="228">
        <v>9934</v>
      </c>
      <c r="BA34" s="228">
        <v>9051</v>
      </c>
      <c r="BB34" s="228">
        <v>9907</v>
      </c>
    </row>
    <row r="35" spans="1:54">
      <c r="A35" s="228" t="s">
        <v>204</v>
      </c>
      <c r="B35" s="228" t="s">
        <v>548</v>
      </c>
      <c r="C35" s="228">
        <v>76</v>
      </c>
      <c r="D35" s="228">
        <v>92</v>
      </c>
      <c r="E35" s="228">
        <v>87</v>
      </c>
      <c r="F35" s="228">
        <v>91</v>
      </c>
      <c r="G35" s="228">
        <v>102</v>
      </c>
      <c r="H35" s="228">
        <v>100</v>
      </c>
      <c r="I35" s="228">
        <v>136</v>
      </c>
      <c r="J35" s="228">
        <v>143</v>
      </c>
      <c r="K35" s="228">
        <v>143</v>
      </c>
      <c r="L35" s="228">
        <v>70</v>
      </c>
      <c r="M35" s="228">
        <v>89</v>
      </c>
      <c r="N35" s="228">
        <v>96</v>
      </c>
      <c r="O35" s="228">
        <v>99</v>
      </c>
      <c r="P35" s="228">
        <v>107</v>
      </c>
      <c r="Q35" s="228">
        <v>124</v>
      </c>
      <c r="R35" s="228">
        <v>122</v>
      </c>
      <c r="S35" s="228">
        <v>117</v>
      </c>
      <c r="T35" s="228">
        <v>138</v>
      </c>
      <c r="U35" s="228">
        <v>151</v>
      </c>
      <c r="V35" s="228">
        <v>190</v>
      </c>
      <c r="W35" s="228">
        <v>226</v>
      </c>
      <c r="X35" s="228">
        <v>265</v>
      </c>
      <c r="Y35" s="228">
        <v>286</v>
      </c>
      <c r="Z35" s="228">
        <v>347</v>
      </c>
      <c r="AA35" s="228">
        <v>392</v>
      </c>
      <c r="AB35" s="228">
        <v>500</v>
      </c>
      <c r="AC35" s="228">
        <v>596</v>
      </c>
      <c r="AD35" s="228">
        <v>583</v>
      </c>
      <c r="AE35" s="228">
        <v>629</v>
      </c>
      <c r="AF35" s="228">
        <v>721</v>
      </c>
      <c r="AG35" s="228">
        <v>629</v>
      </c>
      <c r="AH35" s="228">
        <v>656</v>
      </c>
      <c r="AI35" s="228">
        <v>614</v>
      </c>
      <c r="AJ35" s="228">
        <v>583</v>
      </c>
      <c r="AK35" s="228">
        <v>676</v>
      </c>
      <c r="AL35" s="228">
        <v>730</v>
      </c>
      <c r="AM35" s="228">
        <v>767</v>
      </c>
      <c r="AN35" s="228">
        <v>958</v>
      </c>
      <c r="AO35" s="228">
        <v>1007</v>
      </c>
      <c r="AP35" s="228">
        <v>1162</v>
      </c>
      <c r="AQ35" s="228">
        <v>1345</v>
      </c>
      <c r="AR35" s="228">
        <v>1957</v>
      </c>
      <c r="AS35" s="228">
        <v>2165</v>
      </c>
      <c r="AT35" s="228">
        <v>1445</v>
      </c>
      <c r="AU35" s="228">
        <v>1104</v>
      </c>
      <c r="AV35" s="228">
        <v>1038</v>
      </c>
      <c r="AW35" s="228">
        <v>907</v>
      </c>
      <c r="AX35" s="228">
        <v>887</v>
      </c>
      <c r="AY35" s="228">
        <v>996</v>
      </c>
      <c r="AZ35" s="228">
        <v>912</v>
      </c>
      <c r="BA35" s="228">
        <v>570</v>
      </c>
      <c r="BB35" s="228">
        <v>400</v>
      </c>
    </row>
    <row r="36" spans="1:54">
      <c r="A36" s="228" t="s">
        <v>206</v>
      </c>
      <c r="B36" s="228" t="s">
        <v>549</v>
      </c>
      <c r="C36" s="228">
        <v>627</v>
      </c>
      <c r="D36" s="228">
        <v>650</v>
      </c>
      <c r="E36" s="228">
        <v>551</v>
      </c>
      <c r="F36" s="228">
        <v>553</v>
      </c>
      <c r="G36" s="228">
        <v>620</v>
      </c>
      <c r="H36" s="228">
        <v>662</v>
      </c>
      <c r="I36" s="228">
        <v>714</v>
      </c>
      <c r="J36" s="228">
        <v>818</v>
      </c>
      <c r="K36" s="228">
        <v>758</v>
      </c>
      <c r="L36" s="228">
        <v>906</v>
      </c>
      <c r="M36" s="228">
        <v>976</v>
      </c>
      <c r="N36" s="228">
        <v>874</v>
      </c>
      <c r="O36" s="228">
        <v>972</v>
      </c>
      <c r="P36" s="228">
        <v>1063</v>
      </c>
      <c r="Q36" s="228">
        <v>1189</v>
      </c>
      <c r="R36" s="228">
        <v>1469</v>
      </c>
      <c r="S36" s="228">
        <v>1439</v>
      </c>
      <c r="T36" s="228">
        <v>1890</v>
      </c>
      <c r="U36" s="228">
        <v>2228</v>
      </c>
      <c r="V36" s="228">
        <v>2702</v>
      </c>
      <c r="W36" s="228">
        <v>2946</v>
      </c>
      <c r="X36" s="228">
        <v>2983</v>
      </c>
      <c r="Y36" s="228">
        <v>3123</v>
      </c>
      <c r="Z36" s="228">
        <v>2995</v>
      </c>
      <c r="AA36" s="228">
        <v>3020</v>
      </c>
      <c r="AB36" s="228">
        <v>3601</v>
      </c>
      <c r="AC36" s="228">
        <v>4151</v>
      </c>
      <c r="AD36" s="228">
        <v>2994</v>
      </c>
      <c r="AE36" s="228">
        <v>2562</v>
      </c>
      <c r="AF36" s="228">
        <v>2509</v>
      </c>
      <c r="AG36" s="228">
        <v>2761</v>
      </c>
      <c r="AH36" s="228">
        <v>2716</v>
      </c>
      <c r="AI36" s="228">
        <v>2514</v>
      </c>
      <c r="AJ36" s="228">
        <v>3031</v>
      </c>
      <c r="AK36" s="228">
        <v>3227</v>
      </c>
      <c r="AL36" s="228">
        <v>3469</v>
      </c>
      <c r="AM36" s="228">
        <v>3644</v>
      </c>
      <c r="AN36" s="228">
        <v>4475</v>
      </c>
      <c r="AO36" s="228">
        <v>5094</v>
      </c>
      <c r="AP36" s="228">
        <v>6028</v>
      </c>
      <c r="AQ36" s="228">
        <v>5111</v>
      </c>
      <c r="AR36" s="228">
        <v>4873</v>
      </c>
      <c r="AS36" s="228">
        <v>4866</v>
      </c>
      <c r="AT36" s="228">
        <v>5325</v>
      </c>
      <c r="AU36" s="228">
        <v>5462</v>
      </c>
      <c r="AV36" s="228">
        <v>5800</v>
      </c>
      <c r="AW36" s="228">
        <v>6214</v>
      </c>
      <c r="AX36" s="228">
        <v>7763</v>
      </c>
      <c r="AY36" s="228">
        <v>8010</v>
      </c>
      <c r="AZ36" s="228">
        <v>9022</v>
      </c>
      <c r="BA36" s="228">
        <v>8481</v>
      </c>
      <c r="BB36" s="228">
        <v>9507</v>
      </c>
    </row>
    <row r="37" spans="1:54">
      <c r="A37" s="228" t="s">
        <v>208</v>
      </c>
      <c r="B37" s="228" t="s">
        <v>550</v>
      </c>
      <c r="C37" s="228">
        <v>1115</v>
      </c>
      <c r="D37" s="228">
        <v>1201</v>
      </c>
      <c r="E37" s="228">
        <v>1156</v>
      </c>
      <c r="F37" s="228">
        <v>1283</v>
      </c>
      <c r="G37" s="228">
        <v>1321</v>
      </c>
      <c r="H37" s="228">
        <v>1331</v>
      </c>
      <c r="I37" s="228">
        <v>1387</v>
      </c>
      <c r="J37" s="228">
        <v>1484</v>
      </c>
      <c r="K37" s="228">
        <v>1702</v>
      </c>
      <c r="L37" s="228">
        <v>1598</v>
      </c>
      <c r="M37" s="228">
        <v>1689</v>
      </c>
      <c r="N37" s="228">
        <v>1875</v>
      </c>
      <c r="O37" s="228">
        <v>1916</v>
      </c>
      <c r="P37" s="228">
        <v>1785</v>
      </c>
      <c r="Q37" s="228">
        <v>2525</v>
      </c>
      <c r="R37" s="228">
        <v>3249</v>
      </c>
      <c r="S37" s="228">
        <v>3731</v>
      </c>
      <c r="T37" s="228">
        <v>3971</v>
      </c>
      <c r="U37" s="228">
        <v>4431</v>
      </c>
      <c r="V37" s="228">
        <v>5209</v>
      </c>
      <c r="W37" s="228">
        <v>5789</v>
      </c>
      <c r="X37" s="228">
        <v>5213</v>
      </c>
      <c r="Y37" s="228">
        <v>4713</v>
      </c>
      <c r="Z37" s="228">
        <v>3757</v>
      </c>
      <c r="AA37" s="228">
        <v>3279</v>
      </c>
      <c r="AB37" s="228">
        <v>3256</v>
      </c>
      <c r="AC37" s="228">
        <v>2256</v>
      </c>
      <c r="AD37" s="228">
        <v>2139</v>
      </c>
      <c r="AE37" s="228">
        <v>2605</v>
      </c>
      <c r="AF37" s="228">
        <v>2392</v>
      </c>
      <c r="AG37" s="228">
        <v>2530</v>
      </c>
      <c r="AH37" s="228">
        <v>2801</v>
      </c>
      <c r="AI37" s="228">
        <v>2753</v>
      </c>
      <c r="AJ37" s="228">
        <v>2398</v>
      </c>
      <c r="AK37" s="228">
        <v>3392</v>
      </c>
      <c r="AL37" s="228">
        <v>3226</v>
      </c>
      <c r="AM37" s="228">
        <v>3014</v>
      </c>
      <c r="AN37" s="228">
        <v>3658</v>
      </c>
      <c r="AO37" s="228">
        <v>3815</v>
      </c>
      <c r="AP37" s="228">
        <v>4284</v>
      </c>
      <c r="AQ37" s="228">
        <v>5059</v>
      </c>
      <c r="AR37" s="228">
        <v>5988</v>
      </c>
      <c r="AS37" s="228">
        <v>5135</v>
      </c>
      <c r="AT37" s="228">
        <v>5611</v>
      </c>
      <c r="AU37" s="228">
        <v>5103</v>
      </c>
      <c r="AV37" s="228">
        <v>5485</v>
      </c>
      <c r="AW37" s="228">
        <v>5854</v>
      </c>
      <c r="AX37" s="228">
        <v>5817</v>
      </c>
      <c r="AY37" s="228">
        <v>6292</v>
      </c>
      <c r="AZ37" s="228">
        <v>8227</v>
      </c>
      <c r="BA37" s="228">
        <v>6637</v>
      </c>
      <c r="BB37" s="228">
        <v>7194</v>
      </c>
    </row>
    <row r="38" spans="1:54">
      <c r="A38" s="228" t="s">
        <v>210</v>
      </c>
      <c r="B38" s="228" t="s">
        <v>551</v>
      </c>
      <c r="C38" s="228">
        <v>165</v>
      </c>
      <c r="D38" s="228">
        <v>216</v>
      </c>
      <c r="E38" s="228">
        <v>196</v>
      </c>
      <c r="F38" s="228">
        <v>214</v>
      </c>
      <c r="G38" s="228">
        <v>239</v>
      </c>
      <c r="H38" s="228">
        <v>253</v>
      </c>
      <c r="I38" s="228">
        <v>320</v>
      </c>
      <c r="J38" s="228">
        <v>362</v>
      </c>
      <c r="K38" s="228">
        <v>346</v>
      </c>
      <c r="L38" s="228">
        <v>362</v>
      </c>
      <c r="M38" s="228">
        <v>467</v>
      </c>
      <c r="N38" s="228">
        <v>583</v>
      </c>
      <c r="O38" s="228">
        <v>611</v>
      </c>
      <c r="P38" s="228">
        <v>588</v>
      </c>
      <c r="Q38" s="228">
        <v>611</v>
      </c>
      <c r="R38" s="228">
        <v>684</v>
      </c>
      <c r="S38" s="228">
        <v>746</v>
      </c>
      <c r="T38" s="228">
        <v>792</v>
      </c>
      <c r="U38" s="228">
        <v>951</v>
      </c>
      <c r="V38" s="228">
        <v>1131</v>
      </c>
      <c r="W38" s="228">
        <v>1431</v>
      </c>
      <c r="X38" s="228">
        <v>1491</v>
      </c>
      <c r="Y38" s="228">
        <v>1683</v>
      </c>
      <c r="Z38" s="228">
        <v>1890</v>
      </c>
      <c r="AA38" s="228">
        <v>2175</v>
      </c>
      <c r="AB38" s="228">
        <v>2823</v>
      </c>
      <c r="AC38" s="228">
        <v>3958</v>
      </c>
      <c r="AD38" s="228">
        <v>3362</v>
      </c>
      <c r="AE38" s="228">
        <v>3853</v>
      </c>
      <c r="AF38" s="228">
        <v>3255</v>
      </c>
      <c r="AG38" s="228">
        <v>3634</v>
      </c>
      <c r="AH38" s="228">
        <v>4300</v>
      </c>
      <c r="AI38" s="228">
        <v>4254</v>
      </c>
      <c r="AJ38" s="228">
        <v>5050</v>
      </c>
      <c r="AK38" s="228">
        <v>4737</v>
      </c>
      <c r="AL38" s="228">
        <v>4264</v>
      </c>
      <c r="AM38" s="228">
        <v>4980</v>
      </c>
      <c r="AN38" s="228">
        <v>4255</v>
      </c>
      <c r="AO38" s="228">
        <v>3800</v>
      </c>
      <c r="AP38" s="228">
        <v>3886</v>
      </c>
      <c r="AQ38" s="228">
        <v>3496</v>
      </c>
      <c r="AR38" s="228">
        <v>4278</v>
      </c>
      <c r="AS38" s="228">
        <v>3255</v>
      </c>
      <c r="AT38" s="228">
        <v>2367</v>
      </c>
      <c r="AU38" s="228">
        <v>2721</v>
      </c>
      <c r="AV38" s="228">
        <v>3289</v>
      </c>
      <c r="AW38" s="228">
        <v>3126</v>
      </c>
      <c r="AX38" s="228">
        <v>3994</v>
      </c>
      <c r="AY38" s="228">
        <v>4433</v>
      </c>
      <c r="AZ38" s="228">
        <v>4328</v>
      </c>
      <c r="BA38" s="228">
        <v>2943</v>
      </c>
      <c r="BB38" s="228">
        <v>3020</v>
      </c>
    </row>
    <row r="39" spans="1:54">
      <c r="A39" s="228" t="s">
        <v>212</v>
      </c>
      <c r="B39" s="228" t="s">
        <v>552</v>
      </c>
      <c r="C39" s="228">
        <v>155</v>
      </c>
      <c r="D39" s="228">
        <v>178</v>
      </c>
      <c r="E39" s="228">
        <v>188</v>
      </c>
      <c r="F39" s="228">
        <v>204</v>
      </c>
      <c r="G39" s="228">
        <v>204</v>
      </c>
      <c r="H39" s="228">
        <v>227</v>
      </c>
      <c r="I39" s="228">
        <v>289</v>
      </c>
      <c r="J39" s="228">
        <v>320</v>
      </c>
      <c r="K39" s="228">
        <v>308</v>
      </c>
      <c r="L39" s="228">
        <v>275</v>
      </c>
      <c r="M39" s="228">
        <v>265</v>
      </c>
      <c r="N39" s="228">
        <v>228</v>
      </c>
      <c r="O39" s="228">
        <v>202</v>
      </c>
      <c r="P39" s="228">
        <v>194</v>
      </c>
      <c r="Q39" s="228">
        <v>315</v>
      </c>
      <c r="R39" s="228">
        <v>415</v>
      </c>
      <c r="S39" s="228">
        <v>403</v>
      </c>
      <c r="T39" s="228">
        <v>402</v>
      </c>
      <c r="U39" s="228">
        <v>564</v>
      </c>
      <c r="V39" s="228">
        <v>571</v>
      </c>
      <c r="W39" s="228">
        <v>580</v>
      </c>
      <c r="X39" s="228">
        <v>582</v>
      </c>
      <c r="Y39" s="228">
        <v>586</v>
      </c>
      <c r="Z39" s="228">
        <v>586</v>
      </c>
      <c r="AA39" s="228">
        <v>627</v>
      </c>
      <c r="AB39" s="228">
        <v>832</v>
      </c>
      <c r="AC39" s="228">
        <v>1027</v>
      </c>
      <c r="AD39" s="228">
        <v>1059</v>
      </c>
      <c r="AE39" s="228">
        <v>1146</v>
      </c>
      <c r="AF39" s="228">
        <v>1278</v>
      </c>
      <c r="AG39" s="228">
        <v>1424</v>
      </c>
      <c r="AH39" s="228">
        <v>1519</v>
      </c>
      <c r="AI39" s="228">
        <v>1330</v>
      </c>
      <c r="AJ39" s="228">
        <v>1290</v>
      </c>
      <c r="AK39" s="228">
        <v>1302</v>
      </c>
      <c r="AL39" s="228">
        <v>1439</v>
      </c>
      <c r="AM39" s="228">
        <v>1635</v>
      </c>
      <c r="AN39" s="228">
        <v>1827</v>
      </c>
      <c r="AO39" s="228">
        <v>2017</v>
      </c>
      <c r="AP39" s="228">
        <v>2212</v>
      </c>
      <c r="AQ39" s="228">
        <v>2250</v>
      </c>
      <c r="AR39" s="228">
        <v>2416</v>
      </c>
      <c r="AS39" s="228">
        <v>2380</v>
      </c>
      <c r="AT39" s="228">
        <v>2066</v>
      </c>
      <c r="AU39" s="228">
        <v>1997</v>
      </c>
      <c r="AV39" s="228">
        <v>2080</v>
      </c>
      <c r="AW39" s="228">
        <v>2242</v>
      </c>
      <c r="AX39" s="228">
        <v>2608</v>
      </c>
      <c r="AY39" s="228">
        <v>3236</v>
      </c>
      <c r="AZ39" s="228">
        <v>3573</v>
      </c>
      <c r="BA39" s="228">
        <v>2994</v>
      </c>
      <c r="BB39" s="228">
        <v>2289</v>
      </c>
    </row>
    <row r="40" spans="1:54">
      <c r="A40" s="228" t="s">
        <v>214</v>
      </c>
      <c r="B40" s="228" t="s">
        <v>553</v>
      </c>
      <c r="C40" s="228">
        <v>-212</v>
      </c>
      <c r="D40" s="228">
        <v>-268</v>
      </c>
      <c r="E40" s="228">
        <v>-350</v>
      </c>
      <c r="F40" s="228">
        <v>-452</v>
      </c>
      <c r="G40" s="228">
        <v>-459</v>
      </c>
      <c r="H40" s="228">
        <v>-454</v>
      </c>
      <c r="I40" s="228">
        <v>-347</v>
      </c>
      <c r="J40" s="228">
        <v>-248</v>
      </c>
      <c r="K40" s="228">
        <v>-135</v>
      </c>
      <c r="L40" s="228">
        <v>-89</v>
      </c>
      <c r="M40" s="228">
        <v>-87</v>
      </c>
      <c r="N40" s="228">
        <v>-138</v>
      </c>
      <c r="O40" s="228">
        <v>-205</v>
      </c>
      <c r="P40" s="228">
        <v>-213</v>
      </c>
      <c r="Q40" s="228">
        <v>-249</v>
      </c>
      <c r="R40" s="228">
        <v>-279</v>
      </c>
      <c r="S40" s="228">
        <v>-279</v>
      </c>
      <c r="T40" s="228">
        <v>-323</v>
      </c>
      <c r="U40" s="228">
        <v>-330</v>
      </c>
      <c r="V40" s="228">
        <v>-236</v>
      </c>
      <c r="W40" s="228">
        <v>-310</v>
      </c>
      <c r="X40" s="228">
        <v>-363</v>
      </c>
      <c r="Y40" s="228">
        <v>-471</v>
      </c>
      <c r="Z40" s="228">
        <v>-380</v>
      </c>
      <c r="AA40" s="228">
        <v>-573</v>
      </c>
      <c r="AB40" s="228">
        <v>-658</v>
      </c>
      <c r="AC40" s="228">
        <v>-700</v>
      </c>
      <c r="AD40" s="228">
        <v>-809</v>
      </c>
      <c r="AE40" s="228">
        <v>-893</v>
      </c>
      <c r="AF40" s="228">
        <v>-818</v>
      </c>
      <c r="AG40" s="228">
        <v>-1052</v>
      </c>
      <c r="AH40" s="228">
        <v>-1396</v>
      </c>
      <c r="AI40" s="228">
        <v>-1401</v>
      </c>
      <c r="AJ40" s="228">
        <v>-1377</v>
      </c>
      <c r="AK40" s="228">
        <v>-1263</v>
      </c>
      <c r="AL40" s="228">
        <v>-1227</v>
      </c>
      <c r="AM40" s="228">
        <v>-1265</v>
      </c>
      <c r="AN40" s="228">
        <v>-1109</v>
      </c>
      <c r="AO40" s="228">
        <v>-220</v>
      </c>
      <c r="AP40" s="228">
        <v>-1346</v>
      </c>
      <c r="AQ40" s="228">
        <v>-1463</v>
      </c>
      <c r="AR40" s="228">
        <v>-1464</v>
      </c>
      <c r="AS40" s="228">
        <v>1544</v>
      </c>
      <c r="AT40" s="228">
        <v>-1943</v>
      </c>
      <c r="AU40" s="228">
        <v>-2031</v>
      </c>
      <c r="AV40" s="228">
        <v>-1438</v>
      </c>
      <c r="AW40" s="228">
        <v>-827</v>
      </c>
      <c r="AX40" s="228">
        <v>-1671</v>
      </c>
      <c r="AY40" s="228">
        <v>-2943</v>
      </c>
      <c r="AZ40" s="228">
        <v>-3067</v>
      </c>
      <c r="BA40" s="228">
        <v>-3111</v>
      </c>
      <c r="BB40" s="228">
        <v>-3146</v>
      </c>
    </row>
    <row r="41" spans="1:54">
      <c r="A41" s="228" t="s">
        <v>216</v>
      </c>
      <c r="B41" s="28" t="s">
        <v>554</v>
      </c>
      <c r="C41" s="228">
        <v>27538</v>
      </c>
      <c r="D41" s="228">
        <v>25756</v>
      </c>
      <c r="E41" s="228">
        <v>25879</v>
      </c>
      <c r="F41" s="228">
        <v>28436</v>
      </c>
      <c r="G41" s="228">
        <v>31544</v>
      </c>
      <c r="H41" s="228">
        <v>33646</v>
      </c>
      <c r="I41" s="228">
        <v>33530</v>
      </c>
      <c r="J41" s="228">
        <v>31594</v>
      </c>
      <c r="K41" s="228">
        <v>31646</v>
      </c>
      <c r="L41" s="228">
        <v>37853</v>
      </c>
      <c r="M41" s="228">
        <v>41610</v>
      </c>
      <c r="N41" s="228">
        <v>40244</v>
      </c>
      <c r="O41" s="228">
        <v>54486</v>
      </c>
      <c r="P41" s="228">
        <v>68129</v>
      </c>
      <c r="Q41" s="228">
        <v>73607</v>
      </c>
      <c r="R41" s="228">
        <v>64082</v>
      </c>
      <c r="S41" s="228">
        <v>60811</v>
      </c>
      <c r="T41" s="228">
        <v>80361</v>
      </c>
      <c r="U41" s="228">
        <v>107900</v>
      </c>
      <c r="V41" s="228">
        <v>128865</v>
      </c>
      <c r="W41" s="228">
        <v>137826</v>
      </c>
      <c r="X41" s="228">
        <v>119815</v>
      </c>
      <c r="Y41" s="228">
        <v>118946</v>
      </c>
      <c r="Z41" s="228">
        <v>101991</v>
      </c>
      <c r="AA41" s="228">
        <v>148633</v>
      </c>
      <c r="AB41" s="228">
        <v>175870</v>
      </c>
      <c r="AC41" s="228">
        <v>183116</v>
      </c>
      <c r="AD41" s="228">
        <v>214615</v>
      </c>
      <c r="AE41" s="228">
        <v>227881</v>
      </c>
      <c r="AF41" s="228">
        <v>233245</v>
      </c>
      <c r="AG41" s="228">
        <v>233361</v>
      </c>
      <c r="AH41" s="228">
        <v>217973</v>
      </c>
      <c r="AI41" s="228">
        <v>199363</v>
      </c>
      <c r="AJ41" s="228">
        <v>230411</v>
      </c>
      <c r="AK41" s="228">
        <v>259893</v>
      </c>
      <c r="AL41" s="228">
        <v>295866</v>
      </c>
      <c r="AM41" s="228">
        <v>296527</v>
      </c>
      <c r="AN41" s="228">
        <v>327728</v>
      </c>
      <c r="AO41" s="228">
        <v>342782</v>
      </c>
      <c r="AP41" s="228">
        <v>379237</v>
      </c>
      <c r="AQ41" s="228">
        <v>418486</v>
      </c>
      <c r="AR41" s="228">
        <v>441187</v>
      </c>
      <c r="AS41" s="228">
        <v>464414</v>
      </c>
      <c r="AT41" s="228">
        <v>501261</v>
      </c>
      <c r="AU41" s="228">
        <v>569122</v>
      </c>
      <c r="AV41" s="228">
        <v>671448</v>
      </c>
      <c r="AW41" s="228">
        <v>765166</v>
      </c>
      <c r="AX41" s="228">
        <v>751573</v>
      </c>
      <c r="AY41" s="228">
        <v>618402</v>
      </c>
      <c r="AZ41" s="228">
        <v>462659</v>
      </c>
      <c r="BA41" s="228">
        <v>345928</v>
      </c>
      <c r="BB41" s="228">
        <v>329224</v>
      </c>
    </row>
    <row r="42" spans="1:54">
      <c r="A42" s="228" t="s">
        <v>218</v>
      </c>
      <c r="B42" s="228" t="s">
        <v>555</v>
      </c>
      <c r="C42" s="228">
        <v>19673</v>
      </c>
      <c r="D42" s="228">
        <v>17497</v>
      </c>
      <c r="E42" s="228">
        <v>17405</v>
      </c>
      <c r="F42" s="228">
        <v>19946</v>
      </c>
      <c r="G42" s="228">
        <v>22414</v>
      </c>
      <c r="H42" s="228">
        <v>24098</v>
      </c>
      <c r="I42" s="228">
        <v>23846</v>
      </c>
      <c r="J42" s="228">
        <v>21811</v>
      </c>
      <c r="K42" s="228">
        <v>21541</v>
      </c>
      <c r="L42" s="228">
        <v>26723</v>
      </c>
      <c r="M42" s="228">
        <v>29224</v>
      </c>
      <c r="N42" s="228">
        <v>27059</v>
      </c>
      <c r="O42" s="228">
        <v>38670</v>
      </c>
      <c r="P42" s="228">
        <v>50095</v>
      </c>
      <c r="Q42" s="228">
        <v>54619</v>
      </c>
      <c r="R42" s="228">
        <v>43420</v>
      </c>
      <c r="S42" s="228">
        <v>36318</v>
      </c>
      <c r="T42" s="228">
        <v>50770</v>
      </c>
      <c r="U42" s="228">
        <v>72231</v>
      </c>
      <c r="V42" s="228">
        <v>85601</v>
      </c>
      <c r="W42" s="228">
        <v>89272</v>
      </c>
      <c r="X42" s="228">
        <v>69629</v>
      </c>
      <c r="Y42" s="228">
        <v>69425</v>
      </c>
      <c r="Z42" s="228">
        <v>57000</v>
      </c>
      <c r="AA42" s="228">
        <v>94961</v>
      </c>
      <c r="AB42" s="228">
        <v>114616</v>
      </c>
      <c r="AC42" s="228">
        <v>115889</v>
      </c>
      <c r="AD42" s="228">
        <v>135169</v>
      </c>
      <c r="AE42" s="228">
        <v>142668</v>
      </c>
      <c r="AF42" s="228">
        <v>142391</v>
      </c>
      <c r="AG42" s="228">
        <v>143233</v>
      </c>
      <c r="AH42" s="228">
        <v>132136</v>
      </c>
      <c r="AI42" s="228">
        <v>114575</v>
      </c>
      <c r="AJ42" s="228">
        <v>135070</v>
      </c>
      <c r="AK42" s="228">
        <v>150911</v>
      </c>
      <c r="AL42" s="228">
        <v>176390</v>
      </c>
      <c r="AM42" s="228">
        <v>171404</v>
      </c>
      <c r="AN42" s="228">
        <v>191114</v>
      </c>
      <c r="AO42" s="228">
        <v>198062</v>
      </c>
      <c r="AP42" s="228">
        <v>223983</v>
      </c>
      <c r="AQ42" s="228">
        <v>251271</v>
      </c>
      <c r="AR42" s="228">
        <v>265047</v>
      </c>
      <c r="AS42" s="228">
        <v>279391</v>
      </c>
      <c r="AT42" s="228">
        <v>298841</v>
      </c>
      <c r="AU42" s="228">
        <v>345691</v>
      </c>
      <c r="AV42" s="228">
        <v>417501</v>
      </c>
      <c r="AW42" s="228">
        <v>480808</v>
      </c>
      <c r="AX42" s="228">
        <v>468798</v>
      </c>
      <c r="AY42" s="228">
        <v>354144</v>
      </c>
      <c r="AZ42" s="228">
        <v>230114</v>
      </c>
      <c r="BA42" s="228">
        <v>133873</v>
      </c>
      <c r="BB42" s="228">
        <v>127239</v>
      </c>
    </row>
    <row r="43" spans="1:54">
      <c r="A43" s="228" t="s">
        <v>220</v>
      </c>
      <c r="B43" s="228" t="s">
        <v>556</v>
      </c>
      <c r="C43" s="228">
        <v>16696</v>
      </c>
      <c r="D43" s="228">
        <v>14866</v>
      </c>
      <c r="E43" s="228">
        <v>14089</v>
      </c>
      <c r="F43" s="228">
        <v>15104</v>
      </c>
      <c r="G43" s="228">
        <v>15976</v>
      </c>
      <c r="H43" s="228">
        <v>17649</v>
      </c>
      <c r="I43" s="228">
        <v>17839</v>
      </c>
      <c r="J43" s="228">
        <v>16568</v>
      </c>
      <c r="K43" s="228">
        <v>16817</v>
      </c>
      <c r="L43" s="228">
        <v>19520</v>
      </c>
      <c r="M43" s="228">
        <v>19696</v>
      </c>
      <c r="N43" s="228">
        <v>17541</v>
      </c>
      <c r="O43" s="228">
        <v>25806</v>
      </c>
      <c r="P43" s="228">
        <v>32848</v>
      </c>
      <c r="Q43" s="228">
        <v>35181</v>
      </c>
      <c r="R43" s="228">
        <v>29701</v>
      </c>
      <c r="S43" s="228">
        <v>29639</v>
      </c>
      <c r="T43" s="228">
        <v>43860</v>
      </c>
      <c r="U43" s="228">
        <v>62214</v>
      </c>
      <c r="V43" s="228">
        <v>72769</v>
      </c>
      <c r="W43" s="228">
        <v>72257</v>
      </c>
      <c r="X43" s="228">
        <v>52921</v>
      </c>
      <c r="Y43" s="228">
        <v>51965</v>
      </c>
      <c r="Z43" s="228">
        <v>41462</v>
      </c>
      <c r="AA43" s="228">
        <v>72514</v>
      </c>
      <c r="AB43" s="228">
        <v>86395</v>
      </c>
      <c r="AC43" s="228">
        <v>87350</v>
      </c>
      <c r="AD43" s="228">
        <v>104131</v>
      </c>
      <c r="AE43" s="228">
        <v>117216</v>
      </c>
      <c r="AF43" s="228">
        <v>120093</v>
      </c>
      <c r="AG43" s="228">
        <v>120929</v>
      </c>
      <c r="AH43" s="228">
        <v>112886</v>
      </c>
      <c r="AI43" s="228">
        <v>99427</v>
      </c>
      <c r="AJ43" s="228">
        <v>121976</v>
      </c>
      <c r="AK43" s="228">
        <v>140123</v>
      </c>
      <c r="AL43" s="228">
        <v>162309</v>
      </c>
      <c r="AM43" s="228">
        <v>153515</v>
      </c>
      <c r="AN43" s="228">
        <v>170790</v>
      </c>
      <c r="AO43" s="228">
        <v>175179</v>
      </c>
      <c r="AP43" s="228">
        <v>199409</v>
      </c>
      <c r="AQ43" s="228">
        <v>223837</v>
      </c>
      <c r="AR43" s="228">
        <v>236788</v>
      </c>
      <c r="AS43" s="228">
        <v>249086</v>
      </c>
      <c r="AT43" s="228">
        <v>265889</v>
      </c>
      <c r="AU43" s="228">
        <v>310575</v>
      </c>
      <c r="AV43" s="228">
        <v>377557</v>
      </c>
      <c r="AW43" s="228">
        <v>433510</v>
      </c>
      <c r="AX43" s="228">
        <v>415997</v>
      </c>
      <c r="AY43" s="228">
        <v>305185</v>
      </c>
      <c r="AZ43" s="228">
        <v>185776</v>
      </c>
      <c r="BA43" s="228">
        <v>105335</v>
      </c>
      <c r="BB43" s="228">
        <v>112571</v>
      </c>
    </row>
    <row r="44" spans="1:54">
      <c r="A44" s="228" t="s">
        <v>222</v>
      </c>
      <c r="B44" s="228" t="s">
        <v>557</v>
      </c>
      <c r="C44" s="228">
        <v>2977</v>
      </c>
      <c r="D44" s="228">
        <v>2631</v>
      </c>
      <c r="E44" s="228">
        <v>3316</v>
      </c>
      <c r="F44" s="228">
        <v>4842</v>
      </c>
      <c r="G44" s="228">
        <v>6438</v>
      </c>
      <c r="H44" s="228">
        <v>6449</v>
      </c>
      <c r="I44" s="228">
        <v>6007</v>
      </c>
      <c r="J44" s="228">
        <v>5243</v>
      </c>
      <c r="K44" s="228">
        <v>4724</v>
      </c>
      <c r="L44" s="228">
        <v>7203</v>
      </c>
      <c r="M44" s="228">
        <v>9528</v>
      </c>
      <c r="N44" s="228">
        <v>9518</v>
      </c>
      <c r="O44" s="228">
        <v>12864</v>
      </c>
      <c r="P44" s="228">
        <v>17247</v>
      </c>
      <c r="Q44" s="228">
        <v>19438</v>
      </c>
      <c r="R44" s="228">
        <v>13720</v>
      </c>
      <c r="S44" s="228">
        <v>6679</v>
      </c>
      <c r="T44" s="228">
        <v>6910</v>
      </c>
      <c r="U44" s="228">
        <v>10017</v>
      </c>
      <c r="V44" s="228">
        <v>12832</v>
      </c>
      <c r="W44" s="228">
        <v>17015</v>
      </c>
      <c r="X44" s="228">
        <v>16708</v>
      </c>
      <c r="Y44" s="228">
        <v>17460</v>
      </c>
      <c r="Z44" s="228">
        <v>15538</v>
      </c>
      <c r="AA44" s="228">
        <v>22447</v>
      </c>
      <c r="AB44" s="228">
        <v>28221</v>
      </c>
      <c r="AC44" s="228">
        <v>28539</v>
      </c>
      <c r="AD44" s="228">
        <v>31038</v>
      </c>
      <c r="AE44" s="228">
        <v>25452</v>
      </c>
      <c r="AF44" s="228">
        <v>22298</v>
      </c>
      <c r="AG44" s="228">
        <v>22304</v>
      </c>
      <c r="AH44" s="228">
        <v>19250</v>
      </c>
      <c r="AI44" s="228">
        <v>15148</v>
      </c>
      <c r="AJ44" s="228">
        <v>13094</v>
      </c>
      <c r="AK44" s="228">
        <v>10788</v>
      </c>
      <c r="AL44" s="228">
        <v>14081</v>
      </c>
      <c r="AM44" s="228">
        <v>17889</v>
      </c>
      <c r="AN44" s="228">
        <v>20324</v>
      </c>
      <c r="AO44" s="228">
        <v>22883</v>
      </c>
      <c r="AP44" s="228">
        <v>24574</v>
      </c>
      <c r="AQ44" s="228">
        <v>27434</v>
      </c>
      <c r="AR44" s="228">
        <v>28259</v>
      </c>
      <c r="AS44" s="228">
        <v>30305</v>
      </c>
      <c r="AT44" s="228">
        <v>32952</v>
      </c>
      <c r="AU44" s="228">
        <v>35116</v>
      </c>
      <c r="AV44" s="228">
        <v>39944</v>
      </c>
      <c r="AW44" s="228">
        <v>47298</v>
      </c>
      <c r="AX44" s="228">
        <v>52801</v>
      </c>
      <c r="AY44" s="228">
        <v>48959</v>
      </c>
      <c r="AZ44" s="228">
        <v>44338</v>
      </c>
      <c r="BA44" s="228">
        <v>28538</v>
      </c>
      <c r="BB44" s="228">
        <v>14668</v>
      </c>
    </row>
    <row r="45" spans="1:54">
      <c r="A45" s="228" t="s">
        <v>224</v>
      </c>
      <c r="B45" s="228" t="s">
        <v>542</v>
      </c>
      <c r="C45" s="228">
        <v>7865</v>
      </c>
      <c r="D45" s="228">
        <v>8259</v>
      </c>
      <c r="E45" s="228">
        <v>8474</v>
      </c>
      <c r="F45" s="228">
        <v>8490</v>
      </c>
      <c r="G45" s="228">
        <v>9130</v>
      </c>
      <c r="H45" s="228">
        <v>9548</v>
      </c>
      <c r="I45" s="228">
        <v>9684</v>
      </c>
      <c r="J45" s="228">
        <v>9783</v>
      </c>
      <c r="K45" s="228">
        <v>10105</v>
      </c>
      <c r="L45" s="228">
        <v>11130</v>
      </c>
      <c r="M45" s="228">
        <v>12386</v>
      </c>
      <c r="N45" s="228">
        <v>13185</v>
      </c>
      <c r="O45" s="228">
        <v>15816</v>
      </c>
      <c r="P45" s="228">
        <v>18034</v>
      </c>
      <c r="Q45" s="228">
        <v>18988</v>
      </c>
      <c r="R45" s="228">
        <v>20662</v>
      </c>
      <c r="S45" s="228">
        <v>24493</v>
      </c>
      <c r="T45" s="228">
        <v>29591</v>
      </c>
      <c r="U45" s="228">
        <v>35669</v>
      </c>
      <c r="V45" s="228">
        <v>43264</v>
      </c>
      <c r="W45" s="228">
        <v>48554</v>
      </c>
      <c r="X45" s="228">
        <v>50186</v>
      </c>
      <c r="Y45" s="228">
        <v>49521</v>
      </c>
      <c r="Z45" s="228">
        <v>44991</v>
      </c>
      <c r="AA45" s="228">
        <v>53672</v>
      </c>
      <c r="AB45" s="228">
        <v>61254</v>
      </c>
      <c r="AC45" s="228">
        <v>67227</v>
      </c>
      <c r="AD45" s="228">
        <v>79446</v>
      </c>
      <c r="AE45" s="228">
        <v>85213</v>
      </c>
      <c r="AF45" s="228">
        <v>90854</v>
      </c>
      <c r="AG45" s="228">
        <v>90128</v>
      </c>
      <c r="AH45" s="228">
        <v>85837</v>
      </c>
      <c r="AI45" s="228">
        <v>84788</v>
      </c>
      <c r="AJ45" s="228">
        <v>95341</v>
      </c>
      <c r="AK45" s="228">
        <v>108982</v>
      </c>
      <c r="AL45" s="228">
        <v>119476</v>
      </c>
      <c r="AM45" s="228">
        <v>125123</v>
      </c>
      <c r="AN45" s="228">
        <v>136614</v>
      </c>
      <c r="AO45" s="228">
        <v>144720</v>
      </c>
      <c r="AP45" s="228">
        <v>155254</v>
      </c>
      <c r="AQ45" s="228">
        <v>167215</v>
      </c>
      <c r="AR45" s="228">
        <v>176140</v>
      </c>
      <c r="AS45" s="228">
        <v>185023</v>
      </c>
      <c r="AT45" s="228">
        <v>202420</v>
      </c>
      <c r="AU45" s="228">
        <v>223431</v>
      </c>
      <c r="AV45" s="228">
        <v>253947</v>
      </c>
      <c r="AW45" s="228">
        <v>284358</v>
      </c>
      <c r="AX45" s="228">
        <v>282775</v>
      </c>
      <c r="AY45" s="228">
        <v>264258</v>
      </c>
      <c r="AZ45" s="228">
        <v>232545</v>
      </c>
      <c r="BA45" s="228">
        <v>212055</v>
      </c>
      <c r="BB45" s="228">
        <v>201985</v>
      </c>
    </row>
    <row r="46" spans="1:54">
      <c r="A46" s="228" t="s">
        <v>226</v>
      </c>
      <c r="B46" s="228" t="s">
        <v>558</v>
      </c>
      <c r="C46" s="228">
        <v>561</v>
      </c>
      <c r="D46" s="228">
        <v>529</v>
      </c>
      <c r="E46" s="228">
        <v>510</v>
      </c>
      <c r="F46" s="228">
        <v>564</v>
      </c>
      <c r="G46" s="228">
        <v>638</v>
      </c>
      <c r="H46" s="228">
        <v>856</v>
      </c>
      <c r="I46" s="228">
        <v>1025</v>
      </c>
      <c r="J46" s="228">
        <v>1084</v>
      </c>
      <c r="K46" s="228">
        <v>1209</v>
      </c>
      <c r="L46" s="228">
        <v>1725</v>
      </c>
      <c r="M46" s="228">
        <v>2333</v>
      </c>
      <c r="N46" s="228">
        <v>2316</v>
      </c>
      <c r="O46" s="228">
        <v>3152</v>
      </c>
      <c r="P46" s="228">
        <v>3944</v>
      </c>
      <c r="Q46" s="228">
        <v>4386</v>
      </c>
      <c r="R46" s="228">
        <v>3338</v>
      </c>
      <c r="S46" s="228">
        <v>2536</v>
      </c>
      <c r="T46" s="228">
        <v>3223</v>
      </c>
      <c r="U46" s="228">
        <v>4161</v>
      </c>
      <c r="V46" s="228">
        <v>4651</v>
      </c>
      <c r="W46" s="228">
        <v>5104</v>
      </c>
      <c r="X46" s="228">
        <v>4604</v>
      </c>
      <c r="Y46" s="228">
        <v>4936</v>
      </c>
      <c r="Z46" s="228">
        <v>4810</v>
      </c>
      <c r="AA46" s="228">
        <v>6266</v>
      </c>
      <c r="AB46" s="228">
        <v>6346</v>
      </c>
      <c r="AC46" s="228">
        <v>6110</v>
      </c>
      <c r="AD46" s="228">
        <v>5325</v>
      </c>
      <c r="AE46" s="228">
        <v>5288</v>
      </c>
      <c r="AF46" s="228">
        <v>5220</v>
      </c>
      <c r="AG46" s="228">
        <v>5093</v>
      </c>
      <c r="AH46" s="228">
        <v>4898</v>
      </c>
      <c r="AI46" s="228">
        <v>4375</v>
      </c>
      <c r="AJ46" s="228">
        <v>5542</v>
      </c>
      <c r="AK46" s="228">
        <v>7348</v>
      </c>
      <c r="AL46" s="228">
        <v>9567</v>
      </c>
      <c r="AM46" s="228">
        <v>11604</v>
      </c>
      <c r="AN46" s="228">
        <v>13191</v>
      </c>
      <c r="AO46" s="228">
        <v>13864</v>
      </c>
      <c r="AP46" s="228">
        <v>14695</v>
      </c>
      <c r="AQ46" s="228">
        <v>14304</v>
      </c>
      <c r="AR46" s="228">
        <v>11015</v>
      </c>
      <c r="AS46" s="228">
        <v>8953</v>
      </c>
      <c r="AT46" s="228">
        <v>9513</v>
      </c>
      <c r="AU46" s="228">
        <v>7911</v>
      </c>
      <c r="AV46" s="228">
        <v>8378</v>
      </c>
      <c r="AW46" s="228">
        <v>10110</v>
      </c>
      <c r="AX46" s="228">
        <v>8316</v>
      </c>
      <c r="AY46" s="228">
        <v>6900</v>
      </c>
      <c r="AZ46" s="228">
        <v>5838</v>
      </c>
      <c r="BA46" s="228">
        <v>3503</v>
      </c>
      <c r="BB46" s="228">
        <v>3479</v>
      </c>
    </row>
    <row r="47" spans="1:54">
      <c r="A47" s="228" t="s">
        <v>228</v>
      </c>
      <c r="B47" s="228" t="s">
        <v>559</v>
      </c>
      <c r="C47" s="228">
        <v>238</v>
      </c>
      <c r="D47" s="228">
        <v>233</v>
      </c>
      <c r="E47" s="228">
        <v>315</v>
      </c>
      <c r="F47" s="228">
        <v>519</v>
      </c>
      <c r="G47" s="228">
        <v>443</v>
      </c>
      <c r="H47" s="228">
        <v>550</v>
      </c>
      <c r="I47" s="228">
        <v>615</v>
      </c>
      <c r="J47" s="228">
        <v>594</v>
      </c>
      <c r="K47" s="228">
        <v>481</v>
      </c>
      <c r="L47" s="228">
        <v>416</v>
      </c>
      <c r="M47" s="228">
        <v>346</v>
      </c>
      <c r="N47" s="228">
        <v>232</v>
      </c>
      <c r="O47" s="228">
        <v>166</v>
      </c>
      <c r="P47" s="228">
        <v>107</v>
      </c>
      <c r="Q47" s="228">
        <v>135</v>
      </c>
      <c r="R47" s="228">
        <v>116</v>
      </c>
      <c r="S47" s="228">
        <v>210</v>
      </c>
      <c r="T47" s="228">
        <v>122</v>
      </c>
      <c r="U47" s="228">
        <v>60</v>
      </c>
      <c r="V47" s="228">
        <v>104</v>
      </c>
      <c r="W47" s="228">
        <v>66</v>
      </c>
      <c r="X47" s="228">
        <v>99</v>
      </c>
      <c r="Y47" s="228">
        <v>202</v>
      </c>
      <c r="Z47" s="228">
        <v>263</v>
      </c>
      <c r="AA47" s="228">
        <v>328</v>
      </c>
      <c r="AB47" s="228">
        <v>401</v>
      </c>
      <c r="AC47" s="228">
        <v>366</v>
      </c>
      <c r="AD47" s="228">
        <v>423</v>
      </c>
      <c r="AE47" s="228">
        <v>632</v>
      </c>
      <c r="AF47" s="228">
        <v>605</v>
      </c>
      <c r="AG47" s="228">
        <v>650</v>
      </c>
      <c r="AH47" s="228">
        <v>751</v>
      </c>
      <c r="AI47" s="228">
        <v>263</v>
      </c>
      <c r="AJ47" s="228">
        <v>345</v>
      </c>
      <c r="AK47" s="228">
        <v>535</v>
      </c>
      <c r="AL47" s="228">
        <v>324</v>
      </c>
      <c r="AM47" s="228">
        <v>490</v>
      </c>
      <c r="AN47" s="228">
        <v>574</v>
      </c>
      <c r="AO47" s="228">
        <v>790</v>
      </c>
      <c r="AP47" s="228">
        <v>956</v>
      </c>
      <c r="AQ47" s="228">
        <v>1275</v>
      </c>
      <c r="AR47" s="228">
        <v>1357</v>
      </c>
      <c r="AS47" s="228">
        <v>1555</v>
      </c>
      <c r="AT47" s="228">
        <v>1528</v>
      </c>
      <c r="AU47" s="228">
        <v>1761</v>
      </c>
      <c r="AV47" s="228">
        <v>1669</v>
      </c>
      <c r="AW47" s="228">
        <v>1537</v>
      </c>
      <c r="AX47" s="228">
        <v>2065</v>
      </c>
      <c r="AY47" s="228">
        <v>2900</v>
      </c>
      <c r="AZ47" s="228">
        <v>3791</v>
      </c>
      <c r="BA47" s="228">
        <v>2496</v>
      </c>
      <c r="BB47" s="228">
        <v>1635</v>
      </c>
    </row>
    <row r="48" spans="1:54">
      <c r="A48" s="228" t="s">
        <v>230</v>
      </c>
      <c r="B48" s="228" t="s">
        <v>560</v>
      </c>
      <c r="C48" s="228">
        <v>6062</v>
      </c>
      <c r="D48" s="228">
        <v>6548</v>
      </c>
      <c r="E48" s="228">
        <v>6740</v>
      </c>
      <c r="F48" s="228">
        <v>6226</v>
      </c>
      <c r="G48" s="228">
        <v>6508</v>
      </c>
      <c r="H48" s="228">
        <v>6613</v>
      </c>
      <c r="I48" s="228">
        <v>6574</v>
      </c>
      <c r="J48" s="228">
        <v>6984</v>
      </c>
      <c r="K48" s="228">
        <v>7384</v>
      </c>
      <c r="L48" s="228">
        <v>7631</v>
      </c>
      <c r="M48" s="228">
        <v>8183</v>
      </c>
      <c r="N48" s="228">
        <v>8994</v>
      </c>
      <c r="O48" s="228">
        <v>10114</v>
      </c>
      <c r="P48" s="228">
        <v>10869</v>
      </c>
      <c r="Q48" s="228">
        <v>10836</v>
      </c>
      <c r="R48" s="228">
        <v>13218</v>
      </c>
      <c r="S48" s="228">
        <v>16355</v>
      </c>
      <c r="T48" s="228">
        <v>19011</v>
      </c>
      <c r="U48" s="228">
        <v>21773</v>
      </c>
      <c r="V48" s="228">
        <v>26625</v>
      </c>
      <c r="W48" s="228">
        <v>30234</v>
      </c>
      <c r="X48" s="228">
        <v>34145</v>
      </c>
      <c r="Y48" s="228">
        <v>34606</v>
      </c>
      <c r="Z48" s="228">
        <v>31621</v>
      </c>
      <c r="AA48" s="228">
        <v>34290</v>
      </c>
      <c r="AB48" s="228">
        <v>40024</v>
      </c>
      <c r="AC48" s="228">
        <v>43814</v>
      </c>
      <c r="AD48" s="228">
        <v>53954</v>
      </c>
      <c r="AE48" s="228">
        <v>58099</v>
      </c>
      <c r="AF48" s="228">
        <v>60767</v>
      </c>
      <c r="AG48" s="228">
        <v>60993</v>
      </c>
      <c r="AH48" s="228">
        <v>57861</v>
      </c>
      <c r="AI48" s="228">
        <v>56860</v>
      </c>
      <c r="AJ48" s="228">
        <v>63843</v>
      </c>
      <c r="AK48" s="228">
        <v>73961</v>
      </c>
      <c r="AL48" s="228">
        <v>78888</v>
      </c>
      <c r="AM48" s="228">
        <v>81302</v>
      </c>
      <c r="AN48" s="228">
        <v>87031</v>
      </c>
      <c r="AO48" s="228">
        <v>90951</v>
      </c>
      <c r="AP48" s="228">
        <v>93782</v>
      </c>
      <c r="AQ48" s="228">
        <v>101206</v>
      </c>
      <c r="AR48" s="228">
        <v>109027</v>
      </c>
      <c r="AS48" s="228">
        <v>115902</v>
      </c>
      <c r="AT48" s="228">
        <v>125946</v>
      </c>
      <c r="AU48" s="228">
        <v>137275</v>
      </c>
      <c r="AV48" s="228">
        <v>150235</v>
      </c>
      <c r="AW48" s="228">
        <v>164434</v>
      </c>
      <c r="AX48" s="228">
        <v>173787</v>
      </c>
      <c r="AY48" s="228">
        <v>171867</v>
      </c>
      <c r="AZ48" s="228">
        <v>161108</v>
      </c>
      <c r="BA48" s="228">
        <v>151924</v>
      </c>
      <c r="BB48" s="228">
        <v>147553</v>
      </c>
    </row>
    <row r="49" spans="1:54">
      <c r="A49" s="228" t="s">
        <v>232</v>
      </c>
      <c r="B49" s="228" t="s">
        <v>552</v>
      </c>
      <c r="C49" s="228">
        <v>1353</v>
      </c>
      <c r="D49" s="228">
        <v>1242</v>
      </c>
      <c r="E49" s="228">
        <v>1268</v>
      </c>
      <c r="F49" s="228">
        <v>1495</v>
      </c>
      <c r="G49" s="228">
        <v>1729</v>
      </c>
      <c r="H49" s="228">
        <v>1808</v>
      </c>
      <c r="I49" s="228">
        <v>1882</v>
      </c>
      <c r="J49" s="228">
        <v>1751</v>
      </c>
      <c r="K49" s="228">
        <v>1792</v>
      </c>
      <c r="L49" s="228">
        <v>2110</v>
      </c>
      <c r="M49" s="228">
        <v>2275</v>
      </c>
      <c r="N49" s="228">
        <v>2506</v>
      </c>
      <c r="O49" s="228">
        <v>3483</v>
      </c>
      <c r="P49" s="228">
        <v>4238</v>
      </c>
      <c r="Q49" s="228">
        <v>4722</v>
      </c>
      <c r="R49" s="228">
        <v>4882</v>
      </c>
      <c r="S49" s="228">
        <v>5759</v>
      </c>
      <c r="T49" s="228">
        <v>7589</v>
      </c>
      <c r="U49" s="228">
        <v>10183</v>
      </c>
      <c r="V49" s="228">
        <v>12549</v>
      </c>
      <c r="W49" s="228">
        <v>13675</v>
      </c>
      <c r="X49" s="228">
        <v>12013</v>
      </c>
      <c r="Y49" s="228">
        <v>10532</v>
      </c>
      <c r="Z49" s="228">
        <v>9139</v>
      </c>
      <c r="AA49" s="228">
        <v>13483</v>
      </c>
      <c r="AB49" s="228">
        <v>15437</v>
      </c>
      <c r="AC49" s="228">
        <v>18236</v>
      </c>
      <c r="AD49" s="228">
        <v>22055</v>
      </c>
      <c r="AE49" s="228">
        <v>23474</v>
      </c>
      <c r="AF49" s="228">
        <v>25226</v>
      </c>
      <c r="AG49" s="228">
        <v>24652</v>
      </c>
      <c r="AH49" s="228">
        <v>23887</v>
      </c>
      <c r="AI49" s="228">
        <v>24782</v>
      </c>
      <c r="AJ49" s="228">
        <v>27117</v>
      </c>
      <c r="AK49" s="228">
        <v>29156</v>
      </c>
      <c r="AL49" s="228">
        <v>31716</v>
      </c>
      <c r="AM49" s="228">
        <v>32952</v>
      </c>
      <c r="AN49" s="228">
        <v>37532</v>
      </c>
      <c r="AO49" s="228">
        <v>41522</v>
      </c>
      <c r="AP49" s="228">
        <v>48900</v>
      </c>
      <c r="AQ49" s="228">
        <v>53821</v>
      </c>
      <c r="AR49" s="228">
        <v>56050</v>
      </c>
      <c r="AS49" s="228">
        <v>60415</v>
      </c>
      <c r="AT49" s="228">
        <v>68792</v>
      </c>
      <c r="AU49" s="228">
        <v>80265</v>
      </c>
      <c r="AV49" s="228">
        <v>96077</v>
      </c>
      <c r="AW49" s="228">
        <v>109855</v>
      </c>
      <c r="AX49" s="228">
        <v>101472</v>
      </c>
      <c r="AY49" s="228">
        <v>86559</v>
      </c>
      <c r="AZ49" s="228">
        <v>66902</v>
      </c>
      <c r="BA49" s="228">
        <v>58567</v>
      </c>
      <c r="BB49" s="228">
        <v>55178</v>
      </c>
    </row>
    <row r="50" spans="1:54">
      <c r="A50" s="228" t="s">
        <v>234</v>
      </c>
      <c r="B50" s="228" t="s">
        <v>553</v>
      </c>
      <c r="C50" s="228">
        <v>-349</v>
      </c>
      <c r="D50" s="228">
        <v>-293</v>
      </c>
      <c r="E50" s="228">
        <v>-359</v>
      </c>
      <c r="F50" s="228">
        <v>-314</v>
      </c>
      <c r="G50" s="228">
        <v>-188</v>
      </c>
      <c r="H50" s="228">
        <v>-279</v>
      </c>
      <c r="I50" s="228">
        <v>-412</v>
      </c>
      <c r="J50" s="228">
        <v>-630</v>
      </c>
      <c r="K50" s="228">
        <v>-761</v>
      </c>
      <c r="L50" s="228">
        <v>-752</v>
      </c>
      <c r="M50" s="228">
        <v>-751</v>
      </c>
      <c r="N50" s="228">
        <v>-863</v>
      </c>
      <c r="O50" s="228">
        <v>-1099</v>
      </c>
      <c r="P50" s="228">
        <v>-1124</v>
      </c>
      <c r="Q50" s="228">
        <v>-1091</v>
      </c>
      <c r="R50" s="228">
        <v>-893</v>
      </c>
      <c r="S50" s="228">
        <v>-367</v>
      </c>
      <c r="T50" s="228">
        <v>-354</v>
      </c>
      <c r="U50" s="228">
        <v>-508</v>
      </c>
      <c r="V50" s="228">
        <v>-665</v>
      </c>
      <c r="W50" s="228">
        <v>-525</v>
      </c>
      <c r="X50" s="228">
        <v>-675</v>
      </c>
      <c r="Y50" s="228">
        <v>-755</v>
      </c>
      <c r="Z50" s="228">
        <v>-842</v>
      </c>
      <c r="AA50" s="228">
        <v>-695</v>
      </c>
      <c r="AB50" s="228">
        <v>-954</v>
      </c>
      <c r="AC50" s="228">
        <v>-1299</v>
      </c>
      <c r="AD50" s="228">
        <v>-2311</v>
      </c>
      <c r="AE50" s="228">
        <v>-2280</v>
      </c>
      <c r="AF50" s="228">
        <v>-964</v>
      </c>
      <c r="AG50" s="228">
        <v>-1260</v>
      </c>
      <c r="AH50" s="228">
        <v>-1560</v>
      </c>
      <c r="AI50" s="228">
        <v>-1492</v>
      </c>
      <c r="AJ50" s="228">
        <v>-1506</v>
      </c>
      <c r="AK50" s="228">
        <v>-2018</v>
      </c>
      <c r="AL50" s="228">
        <v>-1019</v>
      </c>
      <c r="AM50" s="228">
        <v>-1225</v>
      </c>
      <c r="AN50" s="228">
        <v>-1713</v>
      </c>
      <c r="AO50" s="228">
        <v>-2407</v>
      </c>
      <c r="AP50" s="228">
        <v>-3079</v>
      </c>
      <c r="AQ50" s="228">
        <v>-3391</v>
      </c>
      <c r="AR50" s="228">
        <v>-1308</v>
      </c>
      <c r="AS50" s="228">
        <v>-1801</v>
      </c>
      <c r="AT50" s="228">
        <v>-3359</v>
      </c>
      <c r="AU50" s="228">
        <v>-3782</v>
      </c>
      <c r="AV50" s="228">
        <v>-2413</v>
      </c>
      <c r="AW50" s="228">
        <v>-1578</v>
      </c>
      <c r="AX50" s="228">
        <v>-2864</v>
      </c>
      <c r="AY50" s="228">
        <v>-3968</v>
      </c>
      <c r="AZ50" s="228">
        <v>-5094</v>
      </c>
      <c r="BA50" s="228">
        <v>-4435</v>
      </c>
      <c r="BB50" s="228">
        <v>-5860</v>
      </c>
    </row>
    <row r="51" spans="1:54">
      <c r="A51" s="228" t="s">
        <v>129</v>
      </c>
      <c r="B51" s="28" t="s">
        <v>249</v>
      </c>
      <c r="C51" s="228" t="s">
        <v>250</v>
      </c>
      <c r="D51" s="228" t="s">
        <v>250</v>
      </c>
      <c r="E51" s="228" t="s">
        <v>250</v>
      </c>
      <c r="F51" s="228" t="s">
        <v>250</v>
      </c>
      <c r="G51" s="228" t="s">
        <v>250</v>
      </c>
      <c r="H51" s="228" t="s">
        <v>250</v>
      </c>
      <c r="I51" s="228" t="s">
        <v>250</v>
      </c>
      <c r="J51" s="228" t="s">
        <v>250</v>
      </c>
      <c r="K51" s="228" t="s">
        <v>250</v>
      </c>
      <c r="L51" s="228" t="s">
        <v>250</v>
      </c>
      <c r="M51" s="228" t="s">
        <v>250</v>
      </c>
      <c r="N51" s="228" t="s">
        <v>250</v>
      </c>
      <c r="O51" s="228" t="s">
        <v>250</v>
      </c>
      <c r="P51" s="228" t="s">
        <v>250</v>
      </c>
      <c r="Q51" s="228" t="s">
        <v>250</v>
      </c>
      <c r="R51" s="228" t="s">
        <v>250</v>
      </c>
      <c r="S51" s="228" t="s">
        <v>250</v>
      </c>
      <c r="T51" s="228" t="s">
        <v>250</v>
      </c>
      <c r="U51" s="228" t="s">
        <v>250</v>
      </c>
      <c r="V51" s="228" t="s">
        <v>250</v>
      </c>
      <c r="W51" s="228" t="s">
        <v>250</v>
      </c>
      <c r="X51" s="228" t="s">
        <v>250</v>
      </c>
      <c r="Y51" s="228" t="s">
        <v>250</v>
      </c>
      <c r="Z51" s="228" t="s">
        <v>250</v>
      </c>
      <c r="AA51" s="228" t="s">
        <v>250</v>
      </c>
      <c r="AB51" s="228" t="s">
        <v>250</v>
      </c>
      <c r="AC51" s="228" t="s">
        <v>250</v>
      </c>
      <c r="AD51" s="228" t="s">
        <v>250</v>
      </c>
      <c r="AE51" s="228" t="s">
        <v>250</v>
      </c>
      <c r="AF51" s="228" t="s">
        <v>250</v>
      </c>
      <c r="AG51" s="228" t="s">
        <v>250</v>
      </c>
      <c r="AH51" s="228" t="s">
        <v>250</v>
      </c>
      <c r="AI51" s="228" t="s">
        <v>250</v>
      </c>
      <c r="AJ51" s="228" t="s">
        <v>250</v>
      </c>
      <c r="AK51" s="228" t="s">
        <v>250</v>
      </c>
      <c r="AL51" s="228" t="s">
        <v>250</v>
      </c>
      <c r="AM51" s="228" t="s">
        <v>250</v>
      </c>
      <c r="AN51" s="228" t="s">
        <v>250</v>
      </c>
      <c r="AO51" s="228" t="s">
        <v>250</v>
      </c>
      <c r="AP51" s="228" t="s">
        <v>250</v>
      </c>
      <c r="AQ51" s="228" t="s">
        <v>250</v>
      </c>
      <c r="AR51" s="228" t="s">
        <v>250</v>
      </c>
      <c r="AS51" s="228" t="s">
        <v>250</v>
      </c>
      <c r="AT51" s="228" t="s">
        <v>250</v>
      </c>
      <c r="AU51" s="228" t="s">
        <v>250</v>
      </c>
      <c r="AV51" s="228" t="s">
        <v>250</v>
      </c>
      <c r="AW51" s="228" t="s">
        <v>250</v>
      </c>
      <c r="AX51" s="228" t="s">
        <v>250</v>
      </c>
      <c r="AY51" s="228" t="s">
        <v>250</v>
      </c>
      <c r="AZ51" s="228" t="s">
        <v>250</v>
      </c>
      <c r="BA51" s="228" t="s">
        <v>250</v>
      </c>
      <c r="BB51" s="228" t="s">
        <v>250</v>
      </c>
    </row>
    <row r="52" spans="1:54">
      <c r="A52" s="228" t="s">
        <v>236</v>
      </c>
      <c r="B52" s="228" t="s">
        <v>561</v>
      </c>
      <c r="C52" s="228">
        <v>44740</v>
      </c>
      <c r="D52" s="228">
        <v>44465</v>
      </c>
      <c r="E52" s="228">
        <v>44847</v>
      </c>
      <c r="F52" s="228">
        <v>48281</v>
      </c>
      <c r="G52" s="228">
        <v>51457</v>
      </c>
      <c r="H52" s="228">
        <v>56081</v>
      </c>
      <c r="I52" s="228">
        <v>60439</v>
      </c>
      <c r="J52" s="228">
        <v>61750</v>
      </c>
      <c r="K52" s="228">
        <v>61953</v>
      </c>
      <c r="L52" s="228">
        <v>69866</v>
      </c>
      <c r="M52" s="228">
        <v>77606</v>
      </c>
      <c r="N52" s="228">
        <v>78798</v>
      </c>
      <c r="O52" s="228">
        <v>94784</v>
      </c>
      <c r="P52" s="228">
        <v>112207</v>
      </c>
      <c r="Q52" s="228">
        <v>124893</v>
      </c>
      <c r="R52" s="228">
        <v>121194</v>
      </c>
      <c r="S52" s="228">
        <v>116645</v>
      </c>
      <c r="T52" s="228">
        <v>138962</v>
      </c>
      <c r="U52" s="228">
        <v>172569</v>
      </c>
      <c r="V52" s="228">
        <v>210230</v>
      </c>
      <c r="W52" s="228">
        <v>242107</v>
      </c>
      <c r="X52" s="228">
        <v>244428</v>
      </c>
      <c r="Y52" s="228">
        <v>276368</v>
      </c>
      <c r="Z52" s="228">
        <v>271052</v>
      </c>
      <c r="AA52" s="228">
        <v>290135</v>
      </c>
      <c r="AB52" s="228">
        <v>338610</v>
      </c>
      <c r="AC52" s="228">
        <v>360369</v>
      </c>
      <c r="AD52" s="228">
        <v>371148</v>
      </c>
      <c r="AE52" s="228">
        <v>380636</v>
      </c>
      <c r="AF52" s="228">
        <v>391312</v>
      </c>
      <c r="AG52" s="228">
        <v>403313</v>
      </c>
      <c r="AH52" s="228">
        <v>398440</v>
      </c>
      <c r="AI52" s="228">
        <v>359749</v>
      </c>
      <c r="AJ52" s="228">
        <v>377459</v>
      </c>
      <c r="AK52" s="228">
        <v>409868</v>
      </c>
      <c r="AL52" s="228">
        <v>451726</v>
      </c>
      <c r="AM52" s="228">
        <v>471701</v>
      </c>
      <c r="AN52" s="228">
        <v>515774</v>
      </c>
      <c r="AO52" s="228">
        <v>552136</v>
      </c>
      <c r="AP52" s="228">
        <v>607679</v>
      </c>
      <c r="AQ52" s="228">
        <v>651214</v>
      </c>
      <c r="AR52" s="228">
        <v>703638</v>
      </c>
      <c r="AS52" s="228">
        <v>731583</v>
      </c>
      <c r="AT52" s="228">
        <v>718457</v>
      </c>
      <c r="AU52" s="228">
        <v>774538</v>
      </c>
      <c r="AV52" s="228">
        <v>883792</v>
      </c>
      <c r="AW52" s="228">
        <v>1007228</v>
      </c>
      <c r="AX52" s="228">
        <v>1085699</v>
      </c>
      <c r="AY52" s="228">
        <v>1060402</v>
      </c>
      <c r="AZ52" s="228">
        <v>986648</v>
      </c>
      <c r="BA52" s="228">
        <v>741849</v>
      </c>
      <c r="BB52" s="228">
        <v>655176</v>
      </c>
    </row>
    <row r="53" spans="1:54">
      <c r="A53" s="228" t="s">
        <v>238</v>
      </c>
      <c r="B53" s="228" t="s">
        <v>562</v>
      </c>
      <c r="C53" s="228">
        <v>18206</v>
      </c>
      <c r="D53" s="228">
        <v>19658</v>
      </c>
      <c r="E53" s="228">
        <v>19877</v>
      </c>
      <c r="F53" s="228">
        <v>21026</v>
      </c>
      <c r="G53" s="228">
        <v>21454</v>
      </c>
      <c r="H53" s="228">
        <v>23964</v>
      </c>
      <c r="I53" s="228">
        <v>28379</v>
      </c>
      <c r="J53" s="228">
        <v>31277</v>
      </c>
      <c r="K53" s="228">
        <v>31338</v>
      </c>
      <c r="L53" s="228">
        <v>33371</v>
      </c>
      <c r="M53" s="228">
        <v>37520</v>
      </c>
      <c r="N53" s="228">
        <v>40197</v>
      </c>
      <c r="O53" s="228">
        <v>42682</v>
      </c>
      <c r="P53" s="228">
        <v>47192</v>
      </c>
      <c r="Q53" s="228">
        <v>54917</v>
      </c>
      <c r="R53" s="228">
        <v>61101</v>
      </c>
      <c r="S53" s="228">
        <v>61226</v>
      </c>
      <c r="T53" s="228">
        <v>65836</v>
      </c>
      <c r="U53" s="228">
        <v>74344</v>
      </c>
      <c r="V53" s="228">
        <v>93249</v>
      </c>
      <c r="W53" s="228">
        <v>117431</v>
      </c>
      <c r="X53" s="228">
        <v>135951</v>
      </c>
      <c r="Y53" s="228">
        <v>167199</v>
      </c>
      <c r="Z53" s="228">
        <v>177358</v>
      </c>
      <c r="AA53" s="228">
        <v>154290</v>
      </c>
      <c r="AB53" s="228">
        <v>177223</v>
      </c>
      <c r="AC53" s="228">
        <v>194190</v>
      </c>
      <c r="AD53" s="228">
        <v>176277</v>
      </c>
      <c r="AE53" s="228">
        <v>173949</v>
      </c>
      <c r="AF53" s="228">
        <v>182329</v>
      </c>
      <c r="AG53" s="228">
        <v>193344</v>
      </c>
      <c r="AH53" s="228">
        <v>202794</v>
      </c>
      <c r="AI53" s="228">
        <v>183676</v>
      </c>
      <c r="AJ53" s="228">
        <v>172659</v>
      </c>
      <c r="AK53" s="228">
        <v>177113</v>
      </c>
      <c r="AL53" s="228">
        <v>186557</v>
      </c>
      <c r="AM53" s="228">
        <v>206901</v>
      </c>
      <c r="AN53" s="228">
        <v>223864</v>
      </c>
      <c r="AO53" s="228">
        <v>248469</v>
      </c>
      <c r="AP53" s="228">
        <v>274263</v>
      </c>
      <c r="AQ53" s="228">
        <v>283158</v>
      </c>
      <c r="AR53" s="228">
        <v>317193</v>
      </c>
      <c r="AS53" s="228">
        <v>325782</v>
      </c>
      <c r="AT53" s="228">
        <v>282629</v>
      </c>
      <c r="AU53" s="228">
        <v>281900</v>
      </c>
      <c r="AV53" s="228">
        <v>306009</v>
      </c>
      <c r="AW53" s="228">
        <v>350339</v>
      </c>
      <c r="AX53" s="228">
        <v>432733</v>
      </c>
      <c r="AY53" s="228">
        <v>524591</v>
      </c>
      <c r="AZ53" s="228">
        <v>585797</v>
      </c>
      <c r="BA53" s="228">
        <v>450053</v>
      </c>
      <c r="BB53" s="228">
        <v>375270</v>
      </c>
    </row>
    <row r="54" spans="1:54">
      <c r="A54" s="228" t="s">
        <v>240</v>
      </c>
      <c r="B54" s="228" t="s">
        <v>563</v>
      </c>
      <c r="C54" s="228">
        <v>26534</v>
      </c>
      <c r="D54" s="228">
        <v>24807</v>
      </c>
      <c r="E54" s="228">
        <v>24970</v>
      </c>
      <c r="F54" s="228">
        <v>27255</v>
      </c>
      <c r="G54" s="228">
        <v>30003</v>
      </c>
      <c r="H54" s="228">
        <v>32117</v>
      </c>
      <c r="I54" s="228">
        <v>32060</v>
      </c>
      <c r="J54" s="228">
        <v>30473</v>
      </c>
      <c r="K54" s="228">
        <v>30615</v>
      </c>
      <c r="L54" s="228">
        <v>36495</v>
      </c>
      <c r="M54" s="228">
        <v>40086</v>
      </c>
      <c r="N54" s="228">
        <v>38601</v>
      </c>
      <c r="O54" s="228">
        <v>52102</v>
      </c>
      <c r="P54" s="228">
        <v>65015</v>
      </c>
      <c r="Q54" s="228">
        <v>69976</v>
      </c>
      <c r="R54" s="228">
        <v>60093</v>
      </c>
      <c r="S54" s="228">
        <v>55419</v>
      </c>
      <c r="T54" s="228">
        <v>73126</v>
      </c>
      <c r="U54" s="228">
        <v>98225</v>
      </c>
      <c r="V54" s="228">
        <v>116981</v>
      </c>
      <c r="W54" s="228">
        <v>124676</v>
      </c>
      <c r="X54" s="228">
        <v>108477</v>
      </c>
      <c r="Y54" s="228">
        <v>109169</v>
      </c>
      <c r="Z54" s="228">
        <v>93694</v>
      </c>
      <c r="AA54" s="228">
        <v>135845</v>
      </c>
      <c r="AB54" s="228">
        <v>161387</v>
      </c>
      <c r="AC54" s="228">
        <v>166179</v>
      </c>
      <c r="AD54" s="228">
        <v>194871</v>
      </c>
      <c r="AE54" s="228">
        <v>206687</v>
      </c>
      <c r="AF54" s="228">
        <v>208983</v>
      </c>
      <c r="AG54" s="228">
        <v>209969</v>
      </c>
      <c r="AH54" s="228">
        <v>195646</v>
      </c>
      <c r="AI54" s="228">
        <v>176073</v>
      </c>
      <c r="AJ54" s="228">
        <v>204800</v>
      </c>
      <c r="AK54" s="228">
        <v>232755</v>
      </c>
      <c r="AL54" s="228">
        <v>265169</v>
      </c>
      <c r="AM54" s="228">
        <v>264800</v>
      </c>
      <c r="AN54" s="228">
        <v>291910</v>
      </c>
      <c r="AO54" s="228">
        <v>303667</v>
      </c>
      <c r="AP54" s="228">
        <v>333416</v>
      </c>
      <c r="AQ54" s="228">
        <v>368056</v>
      </c>
      <c r="AR54" s="228">
        <v>386445</v>
      </c>
      <c r="AS54" s="228">
        <v>405801</v>
      </c>
      <c r="AT54" s="228">
        <v>435828</v>
      </c>
      <c r="AU54" s="228">
        <v>492638</v>
      </c>
      <c r="AV54" s="228">
        <v>577783</v>
      </c>
      <c r="AW54" s="228">
        <v>656889</v>
      </c>
      <c r="AX54" s="228">
        <v>652966</v>
      </c>
      <c r="AY54" s="228">
        <v>535811</v>
      </c>
      <c r="AZ54" s="228">
        <v>400851</v>
      </c>
      <c r="BA54" s="228">
        <v>291796</v>
      </c>
      <c r="BB54" s="228">
        <v>279906</v>
      </c>
    </row>
    <row r="55" spans="1:54">
      <c r="B55" s="294" t="s">
        <v>592</v>
      </c>
      <c r="C55" s="29">
        <f>C10+C15</f>
        <v>1946</v>
      </c>
      <c r="D55" s="29">
        <f t="shared" ref="D55:BB55" si="0">D10+D15</f>
        <v>2066</v>
      </c>
      <c r="E55" s="29">
        <f t="shared" si="0"/>
        <v>2307</v>
      </c>
      <c r="F55" s="29">
        <f t="shared" si="0"/>
        <v>2541</v>
      </c>
      <c r="G55" s="29">
        <f t="shared" si="0"/>
        <v>2474</v>
      </c>
      <c r="H55" s="29">
        <f t="shared" si="0"/>
        <v>2670</v>
      </c>
      <c r="I55" s="29">
        <f t="shared" si="0"/>
        <v>3310</v>
      </c>
      <c r="J55" s="29">
        <f t="shared" si="0"/>
        <v>3339</v>
      </c>
      <c r="K55" s="29">
        <f t="shared" si="0"/>
        <v>3348</v>
      </c>
      <c r="L55" s="29">
        <f t="shared" si="0"/>
        <v>3823</v>
      </c>
      <c r="M55" s="29">
        <f t="shared" si="0"/>
        <v>4638</v>
      </c>
      <c r="N55" s="29">
        <f t="shared" si="0"/>
        <v>4841</v>
      </c>
      <c r="O55" s="29">
        <f t="shared" si="0"/>
        <v>5779</v>
      </c>
      <c r="P55" s="29">
        <f t="shared" si="0"/>
        <v>6058</v>
      </c>
      <c r="Q55" s="29">
        <f t="shared" si="0"/>
        <v>6970</v>
      </c>
      <c r="R55" s="29">
        <f t="shared" si="0"/>
        <v>7244</v>
      </c>
      <c r="S55" s="29">
        <f t="shared" si="0"/>
        <v>6088</v>
      </c>
      <c r="T55" s="29">
        <f t="shared" si="0"/>
        <v>5990</v>
      </c>
      <c r="U55" s="29">
        <f t="shared" si="0"/>
        <v>6718</v>
      </c>
      <c r="V55" s="29">
        <f t="shared" si="0"/>
        <v>8661</v>
      </c>
      <c r="W55" s="29">
        <f t="shared" si="0"/>
        <v>12558</v>
      </c>
      <c r="X55" s="29">
        <f t="shared" si="0"/>
        <v>17580</v>
      </c>
      <c r="Y55" s="29">
        <f t="shared" si="0"/>
        <v>22971</v>
      </c>
      <c r="Z55" s="29">
        <f t="shared" si="0"/>
        <v>30067</v>
      </c>
      <c r="AA55" s="29">
        <f t="shared" si="0"/>
        <v>27735</v>
      </c>
      <c r="AB55" s="29">
        <f t="shared" si="0"/>
        <v>34858</v>
      </c>
      <c r="AC55" s="29">
        <f t="shared" si="0"/>
        <v>42625</v>
      </c>
      <c r="AD55" s="29">
        <f t="shared" si="0"/>
        <v>39099</v>
      </c>
      <c r="AE55" s="29">
        <f t="shared" si="0"/>
        <v>36378</v>
      </c>
      <c r="AF55" s="29">
        <f t="shared" si="0"/>
        <v>38325</v>
      </c>
      <c r="AG55" s="29">
        <f t="shared" si="0"/>
        <v>38710</v>
      </c>
      <c r="AH55" s="29">
        <f t="shared" si="0"/>
        <v>36890</v>
      </c>
      <c r="AI55" s="29">
        <f t="shared" si="0"/>
        <v>29390</v>
      </c>
      <c r="AJ55" s="29">
        <f t="shared" si="0"/>
        <v>24866</v>
      </c>
      <c r="AK55" s="29">
        <f t="shared" si="0"/>
        <v>25764</v>
      </c>
      <c r="AL55" s="29">
        <f t="shared" si="0"/>
        <v>27451</v>
      </c>
      <c r="AM55" s="29">
        <f t="shared" si="0"/>
        <v>31671</v>
      </c>
      <c r="AN55" s="29">
        <f t="shared" si="0"/>
        <v>34559</v>
      </c>
      <c r="AO55" s="29">
        <f t="shared" si="0"/>
        <v>42186</v>
      </c>
      <c r="AP55" s="29">
        <f t="shared" si="0"/>
        <v>51003</v>
      </c>
      <c r="AQ55" s="29">
        <f t="shared" si="0"/>
        <v>57302</v>
      </c>
      <c r="AR55" s="29">
        <f t="shared" si="0"/>
        <v>65930</v>
      </c>
      <c r="AS55" s="29">
        <f t="shared" si="0"/>
        <v>62389</v>
      </c>
      <c r="AT55" s="29">
        <f t="shared" si="0"/>
        <v>46106</v>
      </c>
      <c r="AU55" s="29">
        <f t="shared" si="0"/>
        <v>41973</v>
      </c>
      <c r="AV55" s="29">
        <f t="shared" si="0"/>
        <v>46357</v>
      </c>
      <c r="AW55" s="29">
        <f t="shared" si="0"/>
        <v>51878</v>
      </c>
      <c r="AX55" s="29">
        <f t="shared" si="0"/>
        <v>60560</v>
      </c>
      <c r="AY55" s="29">
        <f t="shared" si="0"/>
        <v>70828</v>
      </c>
      <c r="AZ55" s="29">
        <f t="shared" si="0"/>
        <v>74186</v>
      </c>
      <c r="BA55" s="29">
        <f t="shared" si="0"/>
        <v>51324</v>
      </c>
      <c r="BB55" s="29">
        <f t="shared" si="0"/>
        <v>33782</v>
      </c>
    </row>
    <row r="58" spans="1:54" ht="14.25">
      <c r="A58" s="682" t="s">
        <v>244</v>
      </c>
      <c r="B58" s="679"/>
      <c r="C58" s="679"/>
      <c r="D58" s="679"/>
      <c r="E58" s="679"/>
      <c r="F58" s="679"/>
      <c r="G58" s="679"/>
      <c r="H58" s="679"/>
      <c r="I58" s="679"/>
      <c r="J58" s="679"/>
      <c r="K58" s="679"/>
      <c r="L58" s="679"/>
      <c r="M58" s="679"/>
      <c r="N58" s="679"/>
      <c r="O58" s="679"/>
      <c r="P58" s="679"/>
      <c r="Q58" s="679"/>
      <c r="R58" s="679"/>
      <c r="S58" s="679"/>
      <c r="T58" s="679"/>
      <c r="U58" s="679"/>
      <c r="V58" s="679"/>
      <c r="W58" s="679"/>
      <c r="X58" s="679"/>
      <c r="Y58" s="679"/>
      <c r="Z58" s="679"/>
      <c r="AA58" s="679"/>
      <c r="AB58" s="679"/>
      <c r="AC58" s="679"/>
      <c r="AD58" s="679"/>
      <c r="AE58" s="679"/>
      <c r="AF58" s="679"/>
      <c r="AG58" s="679"/>
      <c r="AH58" s="679"/>
      <c r="AI58" s="679"/>
      <c r="AJ58" s="679"/>
      <c r="AK58" s="679"/>
      <c r="AL58" s="679"/>
      <c r="AM58" s="679"/>
      <c r="AN58" s="679"/>
      <c r="AO58" s="679"/>
      <c r="AP58" s="679"/>
      <c r="AQ58" s="679"/>
      <c r="AR58" s="679"/>
      <c r="AS58" s="679"/>
      <c r="AT58" s="679"/>
      <c r="AU58" s="679"/>
      <c r="AV58" s="679"/>
      <c r="AW58" s="679"/>
      <c r="AX58" s="679"/>
      <c r="AY58" s="679"/>
      <c r="AZ58" s="679"/>
      <c r="BA58" s="679"/>
      <c r="BB58" s="679"/>
    </row>
    <row r="59" spans="1:54">
      <c r="A59" s="678" t="s">
        <v>593</v>
      </c>
      <c r="B59" s="679"/>
      <c r="C59" s="679"/>
      <c r="D59" s="679"/>
      <c r="E59" s="679"/>
      <c r="F59" s="679"/>
      <c r="G59" s="679"/>
      <c r="H59" s="679"/>
      <c r="I59" s="679"/>
      <c r="J59" s="679"/>
      <c r="K59" s="679"/>
      <c r="L59" s="679"/>
      <c r="M59" s="679"/>
      <c r="N59" s="679"/>
      <c r="O59" s="679"/>
      <c r="P59" s="679"/>
      <c r="Q59" s="679"/>
      <c r="R59" s="679"/>
      <c r="S59" s="679"/>
      <c r="T59" s="679"/>
      <c r="U59" s="679"/>
      <c r="V59" s="679"/>
      <c r="W59" s="679"/>
      <c r="X59" s="679"/>
      <c r="Y59" s="679"/>
      <c r="Z59" s="679"/>
      <c r="AA59" s="679"/>
      <c r="AB59" s="679"/>
      <c r="AC59" s="679"/>
      <c r="AD59" s="679"/>
      <c r="AE59" s="679"/>
      <c r="AF59" s="679"/>
      <c r="AG59" s="679"/>
      <c r="AH59" s="679"/>
      <c r="AI59" s="679"/>
      <c r="AJ59" s="679"/>
      <c r="AK59" s="679"/>
      <c r="AL59" s="679"/>
      <c r="AM59" s="679"/>
      <c r="AN59" s="679"/>
      <c r="AO59" s="679"/>
      <c r="AP59" s="679"/>
      <c r="AQ59" s="679"/>
      <c r="AR59" s="679"/>
      <c r="AS59" s="679"/>
      <c r="AT59" s="679"/>
      <c r="AU59" s="679"/>
      <c r="AV59" s="679"/>
      <c r="AW59" s="679"/>
      <c r="AX59" s="679"/>
      <c r="AY59" s="679"/>
      <c r="AZ59" s="679"/>
      <c r="BA59" s="679"/>
      <c r="BB59" s="679"/>
    </row>
    <row r="60" spans="1:54">
      <c r="A60" s="678" t="s">
        <v>565</v>
      </c>
      <c r="B60" s="679"/>
      <c r="C60" s="679"/>
      <c r="D60" s="679"/>
      <c r="E60" s="679"/>
      <c r="F60" s="679"/>
      <c r="G60" s="679"/>
      <c r="H60" s="679"/>
      <c r="I60" s="679"/>
      <c r="J60" s="679"/>
      <c r="K60" s="679"/>
      <c r="L60" s="679"/>
      <c r="M60" s="679"/>
      <c r="N60" s="679"/>
      <c r="O60" s="679"/>
      <c r="P60" s="679"/>
      <c r="Q60" s="679"/>
      <c r="R60" s="679"/>
      <c r="S60" s="679"/>
      <c r="T60" s="679"/>
      <c r="U60" s="679"/>
      <c r="V60" s="679"/>
      <c r="W60" s="679"/>
      <c r="X60" s="679"/>
      <c r="Y60" s="679"/>
      <c r="Z60" s="679"/>
      <c r="AA60" s="679"/>
      <c r="AB60" s="679"/>
      <c r="AC60" s="679"/>
      <c r="AD60" s="679"/>
      <c r="AE60" s="679"/>
      <c r="AF60" s="679"/>
      <c r="AG60" s="679"/>
      <c r="AH60" s="679"/>
      <c r="AI60" s="679"/>
      <c r="AJ60" s="679"/>
      <c r="AK60" s="679"/>
      <c r="AL60" s="679"/>
      <c r="AM60" s="679"/>
      <c r="AN60" s="679"/>
      <c r="AO60" s="679"/>
      <c r="AP60" s="679"/>
      <c r="AQ60" s="679"/>
      <c r="AR60" s="679"/>
      <c r="AS60" s="679"/>
      <c r="AT60" s="679"/>
      <c r="AU60" s="679"/>
      <c r="AV60" s="679"/>
      <c r="AW60" s="679"/>
      <c r="AX60" s="679"/>
      <c r="AY60" s="679"/>
      <c r="AZ60" s="679"/>
      <c r="BA60" s="679"/>
      <c r="BB60" s="679"/>
    </row>
    <row r="61" spans="1:54">
      <c r="A61" s="678" t="s">
        <v>566</v>
      </c>
      <c r="B61" s="679"/>
      <c r="C61" s="679"/>
      <c r="D61" s="679"/>
      <c r="E61" s="679"/>
      <c r="F61" s="679"/>
      <c r="G61" s="679"/>
      <c r="H61" s="679"/>
      <c r="I61" s="679"/>
      <c r="J61" s="679"/>
      <c r="K61" s="679"/>
      <c r="L61" s="679"/>
      <c r="M61" s="679"/>
      <c r="N61" s="679"/>
      <c r="O61" s="679"/>
      <c r="P61" s="679"/>
      <c r="Q61" s="679"/>
      <c r="R61" s="679"/>
      <c r="S61" s="679"/>
      <c r="T61" s="679"/>
      <c r="U61" s="679"/>
      <c r="V61" s="679"/>
      <c r="W61" s="679"/>
      <c r="X61" s="679"/>
      <c r="Y61" s="679"/>
      <c r="Z61" s="679"/>
      <c r="AA61" s="679"/>
      <c r="AB61" s="679"/>
      <c r="AC61" s="679"/>
      <c r="AD61" s="679"/>
      <c r="AE61" s="679"/>
      <c r="AF61" s="679"/>
      <c r="AG61" s="679"/>
      <c r="AH61" s="679"/>
      <c r="AI61" s="679"/>
      <c r="AJ61" s="679"/>
      <c r="AK61" s="679"/>
      <c r="AL61" s="679"/>
      <c r="AM61" s="679"/>
      <c r="AN61" s="679"/>
      <c r="AO61" s="679"/>
      <c r="AP61" s="679"/>
      <c r="AQ61" s="679"/>
      <c r="AR61" s="679"/>
      <c r="AS61" s="679"/>
      <c r="AT61" s="679"/>
      <c r="AU61" s="679"/>
      <c r="AV61" s="679"/>
      <c r="AW61" s="679"/>
      <c r="AX61" s="679"/>
      <c r="AY61" s="679"/>
      <c r="AZ61" s="679"/>
      <c r="BA61" s="679"/>
      <c r="BB61" s="679"/>
    </row>
    <row r="62" spans="1:54">
      <c r="A62" s="678" t="s">
        <v>567</v>
      </c>
      <c r="B62" s="679"/>
      <c r="C62" s="679"/>
      <c r="D62" s="679"/>
      <c r="E62" s="679"/>
      <c r="F62" s="679"/>
      <c r="G62" s="679"/>
      <c r="H62" s="679"/>
      <c r="I62" s="679"/>
      <c r="J62" s="679"/>
      <c r="K62" s="679"/>
      <c r="L62" s="679"/>
      <c r="M62" s="679"/>
      <c r="N62" s="679"/>
      <c r="O62" s="679"/>
      <c r="P62" s="679"/>
      <c r="Q62" s="679"/>
      <c r="R62" s="679"/>
      <c r="S62" s="679"/>
      <c r="T62" s="679"/>
      <c r="U62" s="679"/>
      <c r="V62" s="679"/>
      <c r="W62" s="679"/>
      <c r="X62" s="679"/>
      <c r="Y62" s="679"/>
      <c r="Z62" s="679"/>
      <c r="AA62" s="679"/>
      <c r="AB62" s="679"/>
      <c r="AC62" s="679"/>
      <c r="AD62" s="679"/>
      <c r="AE62" s="679"/>
      <c r="AF62" s="679"/>
      <c r="AG62" s="679"/>
      <c r="AH62" s="679"/>
      <c r="AI62" s="679"/>
      <c r="AJ62" s="679"/>
      <c r="AK62" s="679"/>
      <c r="AL62" s="679"/>
      <c r="AM62" s="679"/>
      <c r="AN62" s="679"/>
      <c r="AO62" s="679"/>
      <c r="AP62" s="679"/>
      <c r="AQ62" s="679"/>
      <c r="AR62" s="679"/>
      <c r="AS62" s="679"/>
      <c r="AT62" s="679"/>
      <c r="AU62" s="679"/>
      <c r="AV62" s="679"/>
      <c r="AW62" s="679"/>
      <c r="AX62" s="679"/>
      <c r="AY62" s="679"/>
      <c r="AZ62" s="679"/>
      <c r="BA62" s="679"/>
      <c r="BB62" s="679"/>
    </row>
    <row r="63" spans="1:54">
      <c r="A63" s="678" t="s">
        <v>568</v>
      </c>
      <c r="B63" s="679"/>
      <c r="C63" s="679"/>
      <c r="D63" s="679"/>
      <c r="E63" s="679"/>
      <c r="F63" s="679"/>
      <c r="G63" s="679"/>
      <c r="H63" s="679"/>
      <c r="I63" s="679"/>
      <c r="J63" s="679"/>
      <c r="K63" s="679"/>
      <c r="L63" s="679"/>
      <c r="M63" s="679"/>
      <c r="N63" s="679"/>
      <c r="O63" s="679"/>
      <c r="P63" s="679"/>
      <c r="Q63" s="679"/>
      <c r="R63" s="679"/>
      <c r="S63" s="679"/>
      <c r="T63" s="679"/>
      <c r="U63" s="679"/>
      <c r="V63" s="679"/>
      <c r="W63" s="679"/>
      <c r="X63" s="679"/>
      <c r="Y63" s="679"/>
      <c r="Z63" s="679"/>
      <c r="AA63" s="679"/>
      <c r="AB63" s="679"/>
      <c r="AC63" s="679"/>
      <c r="AD63" s="679"/>
      <c r="AE63" s="679"/>
      <c r="AF63" s="679"/>
      <c r="AG63" s="679"/>
      <c r="AH63" s="679"/>
      <c r="AI63" s="679"/>
      <c r="AJ63" s="679"/>
      <c r="AK63" s="679"/>
      <c r="AL63" s="679"/>
      <c r="AM63" s="679"/>
      <c r="AN63" s="679"/>
      <c r="AO63" s="679"/>
      <c r="AP63" s="679"/>
      <c r="AQ63" s="679"/>
      <c r="AR63" s="679"/>
      <c r="AS63" s="679"/>
      <c r="AT63" s="679"/>
      <c r="AU63" s="679"/>
      <c r="AV63" s="679"/>
      <c r="AW63" s="679"/>
      <c r="AX63" s="679"/>
      <c r="AY63" s="679"/>
      <c r="AZ63" s="679"/>
      <c r="BA63" s="679"/>
      <c r="BB63" s="679"/>
    </row>
  </sheetData>
  <mergeCells count="10">
    <mergeCell ref="A60:BB60"/>
    <mergeCell ref="A61:BB61"/>
    <mergeCell ref="A62:BB62"/>
    <mergeCell ref="A63:BB63"/>
    <mergeCell ref="A1:BB1"/>
    <mergeCell ref="A2:BB2"/>
    <mergeCell ref="A3:BB3"/>
    <mergeCell ref="A4:BB4"/>
    <mergeCell ref="A58:BB58"/>
    <mergeCell ref="A59:BB59"/>
  </mergeCells>
  <pageMargins left="0.75" right="0.75" top="1" bottom="1" header="0.5" footer="0.5"/>
  <pageSetup orientation="portrait" horizontalDpi="300" verticalDpi="300" copies="0"/>
  <headerFooter alignWithMargins="0"/>
</worksheet>
</file>

<file path=xl/worksheets/sheet12.xml><?xml version="1.0" encoding="utf-8"?>
<worksheet xmlns="http://schemas.openxmlformats.org/spreadsheetml/2006/main" xmlns:r="http://schemas.openxmlformats.org/officeDocument/2006/relationships">
  <dimension ref="A1:U69"/>
  <sheetViews>
    <sheetView workbookViewId="0">
      <selection activeCell="F32" sqref="F32"/>
    </sheetView>
  </sheetViews>
  <sheetFormatPr defaultRowHeight="15"/>
  <cols>
    <col min="2" max="2" width="43.28515625" bestFit="1" customWidth="1"/>
    <col min="3" max="21" width="13.28515625" bestFit="1" customWidth="1"/>
  </cols>
  <sheetData>
    <row r="1" spans="1:21" ht="18.75">
      <c r="A1" s="573" t="s">
        <v>708</v>
      </c>
    </row>
    <row r="2" spans="1:21">
      <c r="A2" t="s">
        <v>709</v>
      </c>
    </row>
    <row r="3" spans="1:21">
      <c r="A3" t="s">
        <v>127</v>
      </c>
    </row>
    <row r="4" spans="1:21">
      <c r="A4" t="s">
        <v>710</v>
      </c>
    </row>
    <row r="5" spans="1:21">
      <c r="A5" t="s">
        <v>711</v>
      </c>
      <c r="B5" t="s">
        <v>85</v>
      </c>
      <c r="C5">
        <v>1993</v>
      </c>
      <c r="D5">
        <v>1994</v>
      </c>
      <c r="E5">
        <v>1995</v>
      </c>
      <c r="F5">
        <v>1996</v>
      </c>
      <c r="G5">
        <v>1997</v>
      </c>
      <c r="H5">
        <v>1998</v>
      </c>
      <c r="I5">
        <v>1999</v>
      </c>
      <c r="J5">
        <v>2000</v>
      </c>
      <c r="K5">
        <v>2001</v>
      </c>
      <c r="L5">
        <v>2002</v>
      </c>
      <c r="M5">
        <v>2003</v>
      </c>
      <c r="N5">
        <v>2004</v>
      </c>
      <c r="O5">
        <v>2005</v>
      </c>
      <c r="P5">
        <v>2006</v>
      </c>
      <c r="Q5">
        <v>2007</v>
      </c>
      <c r="R5">
        <v>2008</v>
      </c>
      <c r="S5">
        <v>2009</v>
      </c>
      <c r="T5">
        <v>2010</v>
      </c>
      <c r="U5">
        <v>2011</v>
      </c>
    </row>
    <row r="6" spans="1:21">
      <c r="A6">
        <v>1</v>
      </c>
      <c r="B6" t="s">
        <v>520</v>
      </c>
      <c r="C6">
        <v>437046</v>
      </c>
      <c r="D6">
        <v>482635</v>
      </c>
      <c r="E6">
        <v>503798</v>
      </c>
      <c r="F6">
        <v>552311</v>
      </c>
      <c r="G6">
        <v>593048</v>
      </c>
      <c r="H6">
        <v>654367</v>
      </c>
      <c r="I6">
        <v>702431</v>
      </c>
      <c r="J6">
        <v>759332</v>
      </c>
      <c r="K6">
        <v>794120</v>
      </c>
      <c r="L6">
        <v>784012</v>
      </c>
      <c r="M6">
        <v>850988</v>
      </c>
      <c r="N6">
        <v>978099</v>
      </c>
      <c r="O6">
        <v>1116920</v>
      </c>
      <c r="P6">
        <v>1185244</v>
      </c>
      <c r="Q6">
        <v>1143286</v>
      </c>
      <c r="R6">
        <v>1048963</v>
      </c>
      <c r="S6">
        <v>795864</v>
      </c>
      <c r="T6">
        <v>703637</v>
      </c>
      <c r="U6">
        <v>737352</v>
      </c>
    </row>
    <row r="7" spans="1:21">
      <c r="A7">
        <v>2</v>
      </c>
      <c r="B7" s="331" t="s">
        <v>521</v>
      </c>
      <c r="C7" s="331">
        <v>177152</v>
      </c>
      <c r="D7" s="331">
        <v>186769</v>
      </c>
      <c r="E7" s="331">
        <v>207270</v>
      </c>
      <c r="F7" s="331">
        <v>224583</v>
      </c>
      <c r="G7" s="331">
        <v>250265</v>
      </c>
      <c r="H7" s="331">
        <v>275130</v>
      </c>
      <c r="I7" s="331">
        <v>283945</v>
      </c>
      <c r="J7" s="331">
        <v>318145</v>
      </c>
      <c r="K7" s="331">
        <v>329706</v>
      </c>
      <c r="L7" s="331">
        <v>282752</v>
      </c>
      <c r="M7" s="331">
        <v>281866</v>
      </c>
      <c r="N7" s="331">
        <v>306651</v>
      </c>
      <c r="O7" s="331">
        <v>351754</v>
      </c>
      <c r="P7" s="331">
        <v>433671</v>
      </c>
      <c r="Q7" s="331">
        <v>524884</v>
      </c>
      <c r="R7" s="331">
        <v>586304</v>
      </c>
      <c r="S7" s="331">
        <v>449936</v>
      </c>
      <c r="T7" s="331">
        <v>374413</v>
      </c>
      <c r="U7" s="331">
        <v>409078</v>
      </c>
    </row>
    <row r="8" spans="1:21">
      <c r="A8">
        <v>3</v>
      </c>
      <c r="B8" t="s">
        <v>522</v>
      </c>
      <c r="C8" s="337">
        <v>69363</v>
      </c>
      <c r="D8" s="337">
        <v>75384</v>
      </c>
      <c r="E8" s="337">
        <v>83056</v>
      </c>
      <c r="F8" s="337">
        <v>91495</v>
      </c>
      <c r="G8" s="337">
        <v>104304</v>
      </c>
      <c r="H8" s="337">
        <v>115969</v>
      </c>
      <c r="I8" s="337">
        <v>125419</v>
      </c>
      <c r="J8" s="337">
        <v>139321</v>
      </c>
      <c r="K8" s="337">
        <v>137303</v>
      </c>
      <c r="L8" s="337">
        <v>119419</v>
      </c>
      <c r="M8" s="337">
        <v>115054</v>
      </c>
      <c r="N8" s="337">
        <v>125328</v>
      </c>
      <c r="O8" s="337">
        <v>135923</v>
      </c>
      <c r="P8" s="337">
        <v>156411</v>
      </c>
      <c r="Q8" s="337">
        <v>181875</v>
      </c>
      <c r="R8" s="337">
        <v>181925</v>
      </c>
      <c r="S8" s="337">
        <v>126789</v>
      </c>
      <c r="T8" s="337">
        <v>92711</v>
      </c>
      <c r="U8" s="337">
        <v>90137</v>
      </c>
    </row>
    <row r="9" spans="1:21">
      <c r="A9">
        <v>4</v>
      </c>
      <c r="B9" t="s">
        <v>712</v>
      </c>
      <c r="C9">
        <v>23034</v>
      </c>
      <c r="D9">
        <v>24557</v>
      </c>
      <c r="E9">
        <v>28329</v>
      </c>
      <c r="F9">
        <v>30920</v>
      </c>
      <c r="G9">
        <v>37710</v>
      </c>
      <c r="H9">
        <v>46422</v>
      </c>
      <c r="I9">
        <v>51776</v>
      </c>
      <c r="J9">
        <v>60228</v>
      </c>
      <c r="K9">
        <v>57169</v>
      </c>
      <c r="L9">
        <v>40564</v>
      </c>
      <c r="M9">
        <v>35143</v>
      </c>
      <c r="N9">
        <v>37786</v>
      </c>
      <c r="O9">
        <v>42838</v>
      </c>
      <c r="P9">
        <v>52496</v>
      </c>
      <c r="Q9">
        <v>61845</v>
      </c>
      <c r="R9">
        <v>63785</v>
      </c>
      <c r="S9">
        <v>42846</v>
      </c>
      <c r="T9">
        <v>27847</v>
      </c>
      <c r="U9">
        <v>25864</v>
      </c>
    </row>
    <row r="10" spans="1:21">
      <c r="A10">
        <v>5</v>
      </c>
      <c r="B10" t="s">
        <v>524</v>
      </c>
      <c r="C10">
        <v>16653</v>
      </c>
      <c r="D10">
        <v>16567</v>
      </c>
      <c r="E10">
        <v>15878</v>
      </c>
      <c r="F10">
        <v>16768</v>
      </c>
      <c r="G10">
        <v>19573</v>
      </c>
      <c r="H10">
        <v>19962</v>
      </c>
      <c r="I10">
        <v>20696</v>
      </c>
      <c r="J10">
        <v>21897</v>
      </c>
      <c r="K10">
        <v>21955</v>
      </c>
      <c r="L10">
        <v>25197</v>
      </c>
      <c r="M10">
        <v>27257</v>
      </c>
      <c r="N10">
        <v>29570</v>
      </c>
      <c r="O10">
        <v>32072</v>
      </c>
      <c r="P10">
        <v>36035</v>
      </c>
      <c r="Q10">
        <v>40055</v>
      </c>
      <c r="R10">
        <v>43262</v>
      </c>
      <c r="S10">
        <v>39741</v>
      </c>
      <c r="T10">
        <v>34122</v>
      </c>
      <c r="U10">
        <v>32528</v>
      </c>
    </row>
    <row r="11" spans="1:21">
      <c r="A11">
        <v>6</v>
      </c>
      <c r="B11" t="s">
        <v>525</v>
      </c>
      <c r="C11">
        <v>13923</v>
      </c>
      <c r="D11">
        <v>13673</v>
      </c>
      <c r="E11">
        <v>12536</v>
      </c>
      <c r="F11">
        <v>13129</v>
      </c>
      <c r="G11">
        <v>15097</v>
      </c>
      <c r="H11">
        <v>15382</v>
      </c>
      <c r="I11">
        <v>15170</v>
      </c>
      <c r="J11">
        <v>16195</v>
      </c>
      <c r="K11">
        <v>16734</v>
      </c>
      <c r="L11">
        <v>19655</v>
      </c>
      <c r="M11">
        <v>20427</v>
      </c>
      <c r="N11">
        <v>20999</v>
      </c>
      <c r="O11">
        <v>23032</v>
      </c>
      <c r="P11">
        <v>27971</v>
      </c>
      <c r="Q11">
        <v>31073</v>
      </c>
      <c r="R11">
        <v>32861</v>
      </c>
      <c r="S11">
        <v>31264</v>
      </c>
      <c r="T11">
        <v>28187</v>
      </c>
      <c r="U11">
        <v>26550</v>
      </c>
    </row>
    <row r="12" spans="1:21">
      <c r="A12">
        <v>7</v>
      </c>
      <c r="B12" t="s">
        <v>526</v>
      </c>
      <c r="C12">
        <v>11225</v>
      </c>
      <c r="D12">
        <v>11224</v>
      </c>
      <c r="E12">
        <v>9862</v>
      </c>
      <c r="F12">
        <v>9374</v>
      </c>
      <c r="G12">
        <v>11240</v>
      </c>
      <c r="H12">
        <v>10658</v>
      </c>
      <c r="I12">
        <v>10682</v>
      </c>
      <c r="J12">
        <v>11461</v>
      </c>
      <c r="K12">
        <v>12733</v>
      </c>
      <c r="L12">
        <v>15673</v>
      </c>
      <c r="M12">
        <v>17146</v>
      </c>
      <c r="N12">
        <v>18174</v>
      </c>
      <c r="O12">
        <v>20541</v>
      </c>
      <c r="P12">
        <v>24665</v>
      </c>
      <c r="Q12">
        <v>27613</v>
      </c>
      <c r="R12">
        <v>28781</v>
      </c>
      <c r="S12">
        <v>27825</v>
      </c>
      <c r="T12">
        <v>25147</v>
      </c>
      <c r="U12">
        <v>23266</v>
      </c>
    </row>
    <row r="13" spans="1:21">
      <c r="A13">
        <v>8</v>
      </c>
      <c r="B13" t="s">
        <v>527</v>
      </c>
      <c r="C13">
        <v>2698</v>
      </c>
      <c r="D13">
        <v>2449</v>
      </c>
      <c r="E13">
        <v>2674</v>
      </c>
      <c r="F13">
        <v>3755</v>
      </c>
      <c r="G13">
        <v>3857</v>
      </c>
      <c r="H13">
        <v>4724</v>
      </c>
      <c r="I13">
        <v>4487</v>
      </c>
      <c r="J13">
        <v>4734</v>
      </c>
      <c r="K13">
        <v>4001</v>
      </c>
      <c r="L13">
        <v>3982</v>
      </c>
      <c r="M13">
        <v>3281</v>
      </c>
      <c r="N13">
        <v>2825</v>
      </c>
      <c r="O13">
        <v>2491</v>
      </c>
      <c r="P13">
        <v>3306</v>
      </c>
      <c r="Q13">
        <v>3460</v>
      </c>
      <c r="R13">
        <v>4080</v>
      </c>
      <c r="S13">
        <v>3439</v>
      </c>
      <c r="T13">
        <v>3040</v>
      </c>
      <c r="U13">
        <v>3284</v>
      </c>
    </row>
    <row r="14" spans="1:21">
      <c r="A14">
        <v>9</v>
      </c>
      <c r="B14" t="s">
        <v>528</v>
      </c>
      <c r="C14">
        <v>2730</v>
      </c>
      <c r="D14">
        <v>2894</v>
      </c>
      <c r="E14">
        <v>3342</v>
      </c>
      <c r="F14">
        <v>3639</v>
      </c>
      <c r="G14">
        <v>4476</v>
      </c>
      <c r="H14">
        <v>4581</v>
      </c>
      <c r="I14">
        <v>5526</v>
      </c>
      <c r="J14">
        <v>5702</v>
      </c>
      <c r="K14">
        <v>5220</v>
      </c>
      <c r="L14">
        <v>5542</v>
      </c>
      <c r="M14">
        <v>6830</v>
      </c>
      <c r="N14">
        <v>8571</v>
      </c>
      <c r="O14">
        <v>9040</v>
      </c>
      <c r="P14">
        <v>8064</v>
      </c>
      <c r="Q14">
        <v>8983</v>
      </c>
      <c r="R14">
        <v>10401</v>
      </c>
      <c r="S14">
        <v>8478</v>
      </c>
      <c r="T14">
        <v>5935</v>
      </c>
      <c r="U14">
        <v>5978</v>
      </c>
    </row>
    <row r="15" spans="1:21">
      <c r="A15">
        <v>10</v>
      </c>
      <c r="B15" t="s">
        <v>529</v>
      </c>
      <c r="C15">
        <v>10853</v>
      </c>
      <c r="D15">
        <v>11392</v>
      </c>
      <c r="E15">
        <v>11226</v>
      </c>
      <c r="F15">
        <v>12685</v>
      </c>
      <c r="G15">
        <v>11541</v>
      </c>
      <c r="H15">
        <v>12717</v>
      </c>
      <c r="I15">
        <v>14771</v>
      </c>
      <c r="J15">
        <v>14609</v>
      </c>
      <c r="K15">
        <v>16207</v>
      </c>
      <c r="L15">
        <v>15581</v>
      </c>
      <c r="M15">
        <v>15400</v>
      </c>
      <c r="N15">
        <v>18828</v>
      </c>
      <c r="O15">
        <v>22750</v>
      </c>
      <c r="P15">
        <v>29218</v>
      </c>
      <c r="Q15">
        <v>34750</v>
      </c>
      <c r="R15">
        <v>31963</v>
      </c>
      <c r="S15">
        <v>18390</v>
      </c>
      <c r="T15">
        <v>12544</v>
      </c>
      <c r="U15">
        <v>13298</v>
      </c>
    </row>
    <row r="16" spans="1:21">
      <c r="A16">
        <v>11</v>
      </c>
      <c r="B16" t="s">
        <v>530</v>
      </c>
      <c r="C16">
        <v>5860</v>
      </c>
      <c r="D16">
        <v>5713</v>
      </c>
      <c r="E16">
        <v>6720</v>
      </c>
      <c r="F16">
        <v>7116</v>
      </c>
      <c r="G16">
        <v>8132</v>
      </c>
      <c r="H16">
        <v>8748</v>
      </c>
      <c r="I16">
        <v>8025</v>
      </c>
      <c r="J16">
        <v>8608</v>
      </c>
      <c r="K16">
        <v>8676</v>
      </c>
      <c r="L16">
        <v>7914</v>
      </c>
      <c r="M16">
        <v>8369</v>
      </c>
      <c r="N16">
        <v>8232</v>
      </c>
      <c r="O16">
        <v>7795</v>
      </c>
      <c r="P16">
        <v>7442</v>
      </c>
      <c r="Q16">
        <v>8046</v>
      </c>
      <c r="R16">
        <v>8029</v>
      </c>
      <c r="S16">
        <v>4868</v>
      </c>
      <c r="T16">
        <v>4526</v>
      </c>
      <c r="U16">
        <v>4569</v>
      </c>
    </row>
    <row r="17" spans="1:21">
      <c r="A17">
        <v>12</v>
      </c>
      <c r="B17" t="s">
        <v>531</v>
      </c>
      <c r="C17">
        <v>4896</v>
      </c>
      <c r="D17">
        <v>5869</v>
      </c>
      <c r="E17">
        <v>8719</v>
      </c>
      <c r="F17">
        <v>10903</v>
      </c>
      <c r="G17">
        <v>11927</v>
      </c>
      <c r="H17">
        <v>12183</v>
      </c>
      <c r="I17">
        <v>13285</v>
      </c>
      <c r="J17">
        <v>14522</v>
      </c>
      <c r="K17">
        <v>15532</v>
      </c>
      <c r="L17">
        <v>11908</v>
      </c>
      <c r="M17">
        <v>12345</v>
      </c>
      <c r="N17">
        <v>12074</v>
      </c>
      <c r="O17">
        <v>12827</v>
      </c>
      <c r="P17">
        <v>14490</v>
      </c>
      <c r="Q17">
        <v>16909</v>
      </c>
      <c r="R17">
        <v>16708</v>
      </c>
      <c r="S17">
        <v>9730</v>
      </c>
      <c r="T17">
        <v>5583</v>
      </c>
      <c r="U17">
        <v>5881</v>
      </c>
    </row>
    <row r="18" spans="1:21">
      <c r="A18">
        <v>13</v>
      </c>
      <c r="B18" t="s">
        <v>713</v>
      </c>
      <c r="C18">
        <v>8067</v>
      </c>
      <c r="D18">
        <v>11287</v>
      </c>
      <c r="E18">
        <v>12184</v>
      </c>
      <c r="F18">
        <v>13104</v>
      </c>
      <c r="G18">
        <v>15421</v>
      </c>
      <c r="H18">
        <v>15935</v>
      </c>
      <c r="I18">
        <v>16865</v>
      </c>
      <c r="J18">
        <v>19457</v>
      </c>
      <c r="K18">
        <v>17764</v>
      </c>
      <c r="L18">
        <v>18255</v>
      </c>
      <c r="M18">
        <v>16540</v>
      </c>
      <c r="N18">
        <v>18839</v>
      </c>
      <c r="O18">
        <v>17641</v>
      </c>
      <c r="P18">
        <v>16730</v>
      </c>
      <c r="Q18">
        <v>20270</v>
      </c>
      <c r="R18">
        <v>18178</v>
      </c>
      <c r="S18">
        <v>11214</v>
      </c>
      <c r="T18">
        <v>8089</v>
      </c>
      <c r="U18">
        <v>7997</v>
      </c>
    </row>
    <row r="19" spans="1:21">
      <c r="A19">
        <v>14</v>
      </c>
      <c r="B19" t="s">
        <v>533</v>
      </c>
      <c r="C19">
        <v>23562</v>
      </c>
      <c r="D19">
        <v>28947</v>
      </c>
      <c r="E19">
        <v>35498</v>
      </c>
      <c r="F19">
        <v>38166</v>
      </c>
      <c r="G19">
        <v>37624</v>
      </c>
      <c r="H19">
        <v>40485</v>
      </c>
      <c r="I19">
        <v>35126</v>
      </c>
      <c r="J19">
        <v>37583</v>
      </c>
      <c r="K19">
        <v>37815</v>
      </c>
      <c r="L19">
        <v>22744</v>
      </c>
      <c r="M19">
        <v>21435</v>
      </c>
      <c r="N19">
        <v>23667</v>
      </c>
      <c r="O19">
        <v>29887</v>
      </c>
      <c r="P19">
        <v>35088</v>
      </c>
      <c r="Q19">
        <v>43738</v>
      </c>
      <c r="R19">
        <v>57375</v>
      </c>
      <c r="S19">
        <v>61226</v>
      </c>
      <c r="T19">
        <v>40762</v>
      </c>
      <c r="U19">
        <v>38238</v>
      </c>
    </row>
    <row r="20" spans="1:21">
      <c r="A20">
        <v>15</v>
      </c>
      <c r="B20" t="s">
        <v>534</v>
      </c>
      <c r="C20">
        <v>33173</v>
      </c>
      <c r="D20">
        <v>31164</v>
      </c>
      <c r="E20">
        <v>33099</v>
      </c>
      <c r="F20">
        <v>29223</v>
      </c>
      <c r="G20">
        <v>28778</v>
      </c>
      <c r="H20">
        <v>34163</v>
      </c>
      <c r="I20">
        <v>40445</v>
      </c>
      <c r="J20">
        <v>48143</v>
      </c>
      <c r="K20">
        <v>51095</v>
      </c>
      <c r="L20">
        <v>50992</v>
      </c>
      <c r="M20">
        <v>48074</v>
      </c>
      <c r="N20">
        <v>42829</v>
      </c>
      <c r="O20">
        <v>45152</v>
      </c>
      <c r="P20">
        <v>53349</v>
      </c>
      <c r="Q20">
        <v>77593</v>
      </c>
      <c r="R20">
        <v>90460</v>
      </c>
      <c r="S20">
        <v>90144</v>
      </c>
      <c r="T20">
        <v>79859</v>
      </c>
      <c r="U20">
        <v>90391</v>
      </c>
    </row>
    <row r="21" spans="1:21">
      <c r="A21">
        <v>16</v>
      </c>
      <c r="B21" t="s">
        <v>535</v>
      </c>
      <c r="C21">
        <v>23554</v>
      </c>
      <c r="D21">
        <v>21043</v>
      </c>
      <c r="E21">
        <v>22006</v>
      </c>
      <c r="F21">
        <v>17413</v>
      </c>
      <c r="G21">
        <v>16362</v>
      </c>
      <c r="H21">
        <v>21690</v>
      </c>
      <c r="I21">
        <v>22040</v>
      </c>
      <c r="J21">
        <v>29344</v>
      </c>
      <c r="K21">
        <v>31499</v>
      </c>
      <c r="L21">
        <v>32608</v>
      </c>
      <c r="M21">
        <v>33618</v>
      </c>
      <c r="N21">
        <v>27361</v>
      </c>
      <c r="O21">
        <v>26306</v>
      </c>
      <c r="P21">
        <v>31163</v>
      </c>
      <c r="Q21">
        <v>50106</v>
      </c>
      <c r="R21">
        <v>64118</v>
      </c>
      <c r="S21">
        <v>70432</v>
      </c>
      <c r="T21">
        <v>61671</v>
      </c>
      <c r="U21">
        <v>72661</v>
      </c>
    </row>
    <row r="22" spans="1:21">
      <c r="A22">
        <v>17</v>
      </c>
      <c r="B22" t="s">
        <v>536</v>
      </c>
      <c r="C22">
        <v>16260</v>
      </c>
      <c r="D22">
        <v>14884</v>
      </c>
      <c r="E22">
        <v>14274</v>
      </c>
      <c r="F22">
        <v>11256</v>
      </c>
      <c r="G22">
        <v>11325</v>
      </c>
      <c r="H22">
        <v>12993</v>
      </c>
      <c r="I22">
        <v>15489</v>
      </c>
      <c r="J22">
        <v>23374</v>
      </c>
      <c r="K22">
        <v>25270</v>
      </c>
      <c r="L22">
        <v>24998</v>
      </c>
      <c r="M22">
        <v>25592</v>
      </c>
      <c r="N22">
        <v>20431</v>
      </c>
      <c r="O22">
        <v>19192</v>
      </c>
      <c r="P22">
        <v>22804</v>
      </c>
      <c r="Q22">
        <v>33627</v>
      </c>
      <c r="R22">
        <v>38680</v>
      </c>
      <c r="S22">
        <v>41811</v>
      </c>
      <c r="T22">
        <v>37821</v>
      </c>
      <c r="U22">
        <v>44867</v>
      </c>
    </row>
    <row r="23" spans="1:21">
      <c r="A23">
        <v>18</v>
      </c>
      <c r="B23" t="s">
        <v>537</v>
      </c>
      <c r="C23">
        <v>7294</v>
      </c>
      <c r="D23">
        <v>6159</v>
      </c>
      <c r="E23">
        <v>7732</v>
      </c>
      <c r="F23">
        <v>6157</v>
      </c>
      <c r="G23">
        <v>5037</v>
      </c>
      <c r="H23">
        <v>8697</v>
      </c>
      <c r="I23">
        <v>6551</v>
      </c>
      <c r="J23">
        <v>5970</v>
      </c>
      <c r="K23">
        <v>6229</v>
      </c>
      <c r="L23">
        <v>7610</v>
      </c>
      <c r="M23">
        <v>8026</v>
      </c>
      <c r="N23">
        <v>6930</v>
      </c>
      <c r="O23">
        <v>7114</v>
      </c>
      <c r="P23">
        <v>8359</v>
      </c>
      <c r="Q23">
        <v>16479</v>
      </c>
      <c r="R23">
        <v>25438</v>
      </c>
      <c r="S23">
        <v>28621</v>
      </c>
      <c r="T23">
        <v>23850</v>
      </c>
      <c r="U23">
        <v>27794</v>
      </c>
    </row>
    <row r="24" spans="1:21">
      <c r="A24">
        <v>19</v>
      </c>
      <c r="B24" t="s">
        <v>538</v>
      </c>
      <c r="C24">
        <v>9619</v>
      </c>
      <c r="D24">
        <v>10121</v>
      </c>
      <c r="E24">
        <v>11093</v>
      </c>
      <c r="F24">
        <v>11810</v>
      </c>
      <c r="G24">
        <v>12416</v>
      </c>
      <c r="H24">
        <v>12473</v>
      </c>
      <c r="I24">
        <v>18405</v>
      </c>
      <c r="J24">
        <v>18799</v>
      </c>
      <c r="K24">
        <v>19596</v>
      </c>
      <c r="L24">
        <v>18384</v>
      </c>
      <c r="M24">
        <v>14456</v>
      </c>
      <c r="N24">
        <v>15468</v>
      </c>
      <c r="O24">
        <v>18846</v>
      </c>
      <c r="P24">
        <v>22186</v>
      </c>
      <c r="Q24">
        <v>27487</v>
      </c>
      <c r="R24">
        <v>26342</v>
      </c>
      <c r="S24">
        <v>19712</v>
      </c>
      <c r="T24">
        <v>18188</v>
      </c>
      <c r="U24">
        <v>17729</v>
      </c>
    </row>
    <row r="25" spans="1:21">
      <c r="A25">
        <v>20</v>
      </c>
      <c r="B25" t="s">
        <v>539</v>
      </c>
      <c r="C25">
        <v>16590</v>
      </c>
      <c r="D25">
        <v>16393</v>
      </c>
      <c r="E25">
        <v>15048</v>
      </c>
      <c r="F25">
        <v>16777</v>
      </c>
      <c r="G25">
        <v>22387</v>
      </c>
      <c r="H25">
        <v>22297</v>
      </c>
      <c r="I25">
        <v>18296</v>
      </c>
      <c r="J25">
        <v>23741</v>
      </c>
      <c r="K25">
        <v>34590</v>
      </c>
      <c r="L25">
        <v>30249</v>
      </c>
      <c r="M25">
        <v>38448</v>
      </c>
      <c r="N25">
        <v>51928</v>
      </c>
      <c r="O25">
        <v>77064</v>
      </c>
      <c r="P25">
        <v>114221</v>
      </c>
      <c r="Q25">
        <v>130942</v>
      </c>
      <c r="R25">
        <v>151739</v>
      </c>
      <c r="S25">
        <v>87947</v>
      </c>
      <c r="T25">
        <v>100929</v>
      </c>
      <c r="U25">
        <v>133546</v>
      </c>
    </row>
    <row r="26" spans="1:21">
      <c r="A26">
        <v>21</v>
      </c>
      <c r="B26" t="s">
        <v>540</v>
      </c>
      <c r="C26">
        <v>15253</v>
      </c>
      <c r="D26">
        <v>14609</v>
      </c>
      <c r="E26">
        <v>13762</v>
      </c>
      <c r="F26">
        <v>15297</v>
      </c>
      <c r="G26">
        <v>20970</v>
      </c>
      <c r="H26">
        <v>21213</v>
      </c>
      <c r="I26">
        <v>17307</v>
      </c>
      <c r="J26">
        <v>22415</v>
      </c>
      <c r="K26">
        <v>33327</v>
      </c>
      <c r="L26">
        <v>27978</v>
      </c>
      <c r="M26">
        <v>36620</v>
      </c>
      <c r="N26">
        <v>49119</v>
      </c>
      <c r="O26">
        <v>73530</v>
      </c>
      <c r="P26">
        <v>109023</v>
      </c>
      <c r="Q26">
        <v>126551</v>
      </c>
      <c r="R26">
        <v>147595</v>
      </c>
      <c r="S26">
        <v>84497</v>
      </c>
      <c r="T26">
        <v>97621</v>
      </c>
      <c r="U26">
        <v>129830</v>
      </c>
    </row>
    <row r="27" spans="1:21">
      <c r="A27">
        <v>22</v>
      </c>
      <c r="B27" t="s">
        <v>541</v>
      </c>
      <c r="C27">
        <v>1337</v>
      </c>
      <c r="D27">
        <v>1784</v>
      </c>
      <c r="E27">
        <v>1286</v>
      </c>
      <c r="F27">
        <v>1480</v>
      </c>
      <c r="G27">
        <v>1417</v>
      </c>
      <c r="H27">
        <v>1084</v>
      </c>
      <c r="I27">
        <v>989</v>
      </c>
      <c r="J27">
        <v>1326</v>
      </c>
      <c r="K27">
        <v>1263</v>
      </c>
      <c r="L27">
        <v>2271</v>
      </c>
      <c r="M27">
        <v>1827</v>
      </c>
      <c r="N27">
        <v>2809</v>
      </c>
      <c r="O27">
        <v>3534</v>
      </c>
      <c r="P27">
        <v>5198</v>
      </c>
      <c r="Q27">
        <v>4391</v>
      </c>
      <c r="R27">
        <v>4144</v>
      </c>
      <c r="S27">
        <v>3450</v>
      </c>
      <c r="T27">
        <v>3308</v>
      </c>
      <c r="U27">
        <v>3716</v>
      </c>
    </row>
    <row r="28" spans="1:21">
      <c r="A28">
        <v>23</v>
      </c>
      <c r="B28" t="s">
        <v>542</v>
      </c>
      <c r="C28">
        <v>34464</v>
      </c>
      <c r="D28">
        <v>34880</v>
      </c>
      <c r="E28">
        <v>40569</v>
      </c>
      <c r="F28">
        <v>48922</v>
      </c>
      <c r="G28">
        <v>57173</v>
      </c>
      <c r="H28">
        <v>62216</v>
      </c>
      <c r="I28">
        <v>64659</v>
      </c>
      <c r="J28">
        <v>69357</v>
      </c>
      <c r="K28">
        <v>68903</v>
      </c>
      <c r="L28">
        <v>59348</v>
      </c>
      <c r="M28">
        <v>58856</v>
      </c>
      <c r="N28">
        <v>62898</v>
      </c>
      <c r="O28">
        <v>63728</v>
      </c>
      <c r="P28">
        <v>74601</v>
      </c>
      <c r="Q28">
        <v>90737</v>
      </c>
      <c r="R28">
        <v>104804</v>
      </c>
      <c r="S28">
        <v>83829</v>
      </c>
      <c r="T28">
        <v>60152</v>
      </c>
      <c r="U28">
        <v>56767</v>
      </c>
    </row>
    <row r="29" spans="1:21">
      <c r="A29">
        <v>24</v>
      </c>
      <c r="B29" t="s">
        <v>543</v>
      </c>
      <c r="C29">
        <v>3783</v>
      </c>
      <c r="D29">
        <v>3766</v>
      </c>
      <c r="E29">
        <v>4211</v>
      </c>
      <c r="F29">
        <v>4413</v>
      </c>
      <c r="G29">
        <v>5623</v>
      </c>
      <c r="H29">
        <v>6459</v>
      </c>
      <c r="I29">
        <v>7249</v>
      </c>
      <c r="J29">
        <v>7942</v>
      </c>
      <c r="K29">
        <v>8347</v>
      </c>
      <c r="L29">
        <v>8335</v>
      </c>
      <c r="M29">
        <v>8559</v>
      </c>
      <c r="N29">
        <v>8153</v>
      </c>
      <c r="O29">
        <v>7715</v>
      </c>
      <c r="P29">
        <v>7740</v>
      </c>
      <c r="Q29">
        <v>7522</v>
      </c>
      <c r="R29">
        <v>7197</v>
      </c>
      <c r="S29">
        <v>6176</v>
      </c>
      <c r="T29">
        <v>5157</v>
      </c>
      <c r="U29">
        <v>4142</v>
      </c>
    </row>
    <row r="30" spans="1:21">
      <c r="A30">
        <v>25</v>
      </c>
      <c r="B30" t="s">
        <v>544</v>
      </c>
      <c r="C30">
        <v>5319</v>
      </c>
      <c r="D30">
        <v>5500</v>
      </c>
      <c r="E30">
        <v>6246</v>
      </c>
      <c r="F30">
        <v>7643</v>
      </c>
      <c r="G30">
        <v>9825</v>
      </c>
      <c r="H30">
        <v>10881</v>
      </c>
      <c r="I30">
        <v>10400</v>
      </c>
      <c r="J30">
        <v>12662</v>
      </c>
      <c r="K30">
        <v>13844</v>
      </c>
      <c r="L30">
        <v>14200</v>
      </c>
      <c r="M30">
        <v>14301</v>
      </c>
      <c r="N30">
        <v>13527</v>
      </c>
      <c r="O30">
        <v>13794</v>
      </c>
      <c r="P30">
        <v>14437</v>
      </c>
      <c r="Q30">
        <v>16909</v>
      </c>
      <c r="R30">
        <v>18187</v>
      </c>
      <c r="S30">
        <v>17601</v>
      </c>
      <c r="T30">
        <v>14372</v>
      </c>
      <c r="U30">
        <v>14169</v>
      </c>
    </row>
    <row r="31" spans="1:21">
      <c r="A31">
        <v>26</v>
      </c>
      <c r="B31" t="s">
        <v>545</v>
      </c>
      <c r="C31">
        <v>5651</v>
      </c>
      <c r="D31">
        <v>5754</v>
      </c>
      <c r="E31">
        <v>8804</v>
      </c>
      <c r="F31">
        <v>13508</v>
      </c>
      <c r="G31">
        <v>15966</v>
      </c>
      <c r="H31">
        <v>18343</v>
      </c>
      <c r="I31">
        <v>19750</v>
      </c>
      <c r="J31">
        <v>20182</v>
      </c>
      <c r="K31">
        <v>17973</v>
      </c>
      <c r="L31">
        <v>12968</v>
      </c>
      <c r="M31">
        <v>12303</v>
      </c>
      <c r="N31">
        <v>14845</v>
      </c>
      <c r="O31">
        <v>15692</v>
      </c>
      <c r="P31">
        <v>21835</v>
      </c>
      <c r="Q31">
        <v>34047</v>
      </c>
      <c r="R31">
        <v>43814</v>
      </c>
      <c r="S31">
        <v>31454</v>
      </c>
      <c r="T31">
        <v>13509</v>
      </c>
      <c r="U31">
        <v>9759</v>
      </c>
    </row>
    <row r="32" spans="1:21">
      <c r="A32">
        <v>27</v>
      </c>
      <c r="B32" t="s">
        <v>546</v>
      </c>
      <c r="C32">
        <v>7640</v>
      </c>
      <c r="D32">
        <v>7960</v>
      </c>
      <c r="E32">
        <v>8533</v>
      </c>
      <c r="F32">
        <v>9294</v>
      </c>
      <c r="G32">
        <v>10245</v>
      </c>
      <c r="H32">
        <v>10307</v>
      </c>
      <c r="I32">
        <v>11460</v>
      </c>
      <c r="J32">
        <v>10522</v>
      </c>
      <c r="K32">
        <v>9394</v>
      </c>
      <c r="L32">
        <v>8974</v>
      </c>
      <c r="M32">
        <v>9338</v>
      </c>
      <c r="N32">
        <v>10119</v>
      </c>
      <c r="O32">
        <v>9010</v>
      </c>
      <c r="P32">
        <v>11192</v>
      </c>
      <c r="Q32">
        <v>12233</v>
      </c>
      <c r="R32">
        <v>12611</v>
      </c>
      <c r="S32">
        <v>10084</v>
      </c>
      <c r="T32">
        <v>7850</v>
      </c>
      <c r="U32">
        <v>7915</v>
      </c>
    </row>
    <row r="33" spans="1:21">
      <c r="A33">
        <v>28</v>
      </c>
      <c r="B33" t="s">
        <v>547</v>
      </c>
      <c r="C33">
        <v>3904</v>
      </c>
      <c r="D33">
        <v>4199</v>
      </c>
      <c r="E33">
        <v>4411</v>
      </c>
      <c r="F33">
        <v>5433</v>
      </c>
      <c r="G33">
        <v>6102</v>
      </c>
      <c r="H33">
        <v>7190</v>
      </c>
      <c r="I33">
        <v>6456</v>
      </c>
      <c r="J33">
        <v>6830</v>
      </c>
      <c r="K33">
        <v>7031</v>
      </c>
      <c r="L33">
        <v>6770</v>
      </c>
      <c r="M33">
        <v>6566</v>
      </c>
      <c r="N33">
        <v>6838</v>
      </c>
      <c r="O33">
        <v>7121</v>
      </c>
      <c r="P33">
        <v>8650</v>
      </c>
      <c r="Q33">
        <v>9007</v>
      </c>
      <c r="R33">
        <v>9934</v>
      </c>
      <c r="S33">
        <v>9051</v>
      </c>
      <c r="T33">
        <v>9907</v>
      </c>
      <c r="U33">
        <v>10619</v>
      </c>
    </row>
    <row r="34" spans="1:21">
      <c r="A34">
        <v>29</v>
      </c>
      <c r="B34" t="s">
        <v>548</v>
      </c>
      <c r="C34">
        <v>676</v>
      </c>
      <c r="D34">
        <v>730</v>
      </c>
      <c r="E34">
        <v>767</v>
      </c>
      <c r="F34">
        <v>958</v>
      </c>
      <c r="G34">
        <v>1007</v>
      </c>
      <c r="H34">
        <v>1162</v>
      </c>
      <c r="I34">
        <v>1345</v>
      </c>
      <c r="J34">
        <v>1957</v>
      </c>
      <c r="K34">
        <v>2165</v>
      </c>
      <c r="L34">
        <v>1445</v>
      </c>
      <c r="M34">
        <v>1104</v>
      </c>
      <c r="N34">
        <v>1038</v>
      </c>
      <c r="O34">
        <v>907</v>
      </c>
      <c r="P34">
        <v>887</v>
      </c>
      <c r="Q34">
        <v>996</v>
      </c>
      <c r="R34">
        <v>912</v>
      </c>
      <c r="S34">
        <v>570</v>
      </c>
      <c r="T34">
        <v>400</v>
      </c>
      <c r="U34">
        <v>633</v>
      </c>
    </row>
    <row r="35" spans="1:21">
      <c r="A35">
        <v>30</v>
      </c>
      <c r="B35" t="s">
        <v>714</v>
      </c>
      <c r="C35">
        <v>3227</v>
      </c>
      <c r="D35">
        <v>3469</v>
      </c>
      <c r="E35">
        <v>3644</v>
      </c>
      <c r="F35">
        <v>4475</v>
      </c>
      <c r="G35">
        <v>5094</v>
      </c>
      <c r="H35">
        <v>6028</v>
      </c>
      <c r="I35">
        <v>5111</v>
      </c>
      <c r="J35">
        <v>4873</v>
      </c>
      <c r="K35">
        <v>4866</v>
      </c>
      <c r="L35">
        <v>5325</v>
      </c>
      <c r="M35">
        <v>5462</v>
      </c>
      <c r="N35">
        <v>5800</v>
      </c>
      <c r="O35">
        <v>6214</v>
      </c>
      <c r="P35">
        <v>7763</v>
      </c>
      <c r="Q35">
        <v>8010</v>
      </c>
      <c r="R35">
        <v>9022</v>
      </c>
      <c r="S35">
        <v>8481</v>
      </c>
      <c r="T35">
        <v>9507</v>
      </c>
      <c r="U35">
        <v>9986</v>
      </c>
    </row>
    <row r="36" spans="1:21">
      <c r="A36">
        <v>31</v>
      </c>
      <c r="B36" t="s">
        <v>550</v>
      </c>
      <c r="C36">
        <v>3392</v>
      </c>
      <c r="D36">
        <v>3226</v>
      </c>
      <c r="E36">
        <v>3014</v>
      </c>
      <c r="F36">
        <v>3658</v>
      </c>
      <c r="G36">
        <v>3815</v>
      </c>
      <c r="H36">
        <v>4284</v>
      </c>
      <c r="I36">
        <v>5059</v>
      </c>
      <c r="J36">
        <v>5988</v>
      </c>
      <c r="K36">
        <v>5135</v>
      </c>
      <c r="L36">
        <v>5611</v>
      </c>
      <c r="M36">
        <v>5103</v>
      </c>
      <c r="N36">
        <v>5485</v>
      </c>
      <c r="O36">
        <v>5854</v>
      </c>
      <c r="P36">
        <v>5817</v>
      </c>
      <c r="Q36">
        <v>6292</v>
      </c>
      <c r="R36">
        <v>8227</v>
      </c>
      <c r="S36">
        <v>6637</v>
      </c>
      <c r="T36">
        <v>7194</v>
      </c>
      <c r="U36">
        <v>7937</v>
      </c>
    </row>
    <row r="37" spans="1:21">
      <c r="A37">
        <v>32</v>
      </c>
      <c r="B37" t="s">
        <v>715</v>
      </c>
      <c r="C37">
        <v>4737</v>
      </c>
      <c r="D37">
        <v>4264</v>
      </c>
      <c r="E37">
        <v>4980</v>
      </c>
      <c r="F37">
        <v>4255</v>
      </c>
      <c r="G37">
        <v>3800</v>
      </c>
      <c r="H37">
        <v>3886</v>
      </c>
      <c r="I37">
        <v>3496</v>
      </c>
      <c r="J37">
        <v>4278</v>
      </c>
      <c r="K37">
        <v>3255</v>
      </c>
      <c r="L37">
        <v>2367</v>
      </c>
      <c r="M37">
        <v>2721</v>
      </c>
      <c r="N37">
        <v>3289</v>
      </c>
      <c r="O37">
        <v>3126</v>
      </c>
      <c r="P37">
        <v>3994</v>
      </c>
      <c r="Q37">
        <v>4433</v>
      </c>
      <c r="R37">
        <v>4328</v>
      </c>
      <c r="S37">
        <v>2943</v>
      </c>
      <c r="T37">
        <v>3020</v>
      </c>
      <c r="U37">
        <v>3051</v>
      </c>
    </row>
    <row r="38" spans="1:21">
      <c r="A38">
        <v>33</v>
      </c>
      <c r="B38" t="s">
        <v>552</v>
      </c>
      <c r="C38">
        <v>1302</v>
      </c>
      <c r="D38">
        <v>1439</v>
      </c>
      <c r="E38">
        <v>1635</v>
      </c>
      <c r="F38">
        <v>1827</v>
      </c>
      <c r="G38">
        <v>2017</v>
      </c>
      <c r="H38">
        <v>2212</v>
      </c>
      <c r="I38">
        <v>2250</v>
      </c>
      <c r="J38">
        <v>2416</v>
      </c>
      <c r="K38">
        <v>2380</v>
      </c>
      <c r="L38">
        <v>2066</v>
      </c>
      <c r="M38">
        <v>1997</v>
      </c>
      <c r="N38">
        <v>2080</v>
      </c>
      <c r="O38">
        <v>2242</v>
      </c>
      <c r="P38">
        <v>2608</v>
      </c>
      <c r="Q38">
        <v>3236</v>
      </c>
      <c r="R38">
        <v>3573</v>
      </c>
      <c r="S38">
        <v>2994</v>
      </c>
      <c r="T38">
        <v>2289</v>
      </c>
      <c r="U38">
        <v>2330</v>
      </c>
    </row>
    <row r="39" spans="1:21">
      <c r="A39">
        <v>34</v>
      </c>
      <c r="B39" t="s">
        <v>553</v>
      </c>
      <c r="C39">
        <v>-1263</v>
      </c>
      <c r="D39">
        <v>-1227</v>
      </c>
      <c r="E39">
        <v>-1265</v>
      </c>
      <c r="F39">
        <v>-1109</v>
      </c>
      <c r="G39">
        <v>-220</v>
      </c>
      <c r="H39">
        <v>-1346</v>
      </c>
      <c r="I39">
        <v>-1463</v>
      </c>
      <c r="J39">
        <v>-1464</v>
      </c>
      <c r="K39">
        <v>1544</v>
      </c>
      <c r="L39">
        <v>-1943</v>
      </c>
      <c r="M39">
        <v>-2031</v>
      </c>
      <c r="N39">
        <v>-1438</v>
      </c>
      <c r="O39">
        <v>-827</v>
      </c>
      <c r="P39">
        <v>-1671</v>
      </c>
      <c r="Q39">
        <v>-2943</v>
      </c>
      <c r="R39">
        <v>-3067</v>
      </c>
      <c r="S39">
        <v>-3111</v>
      </c>
      <c r="T39">
        <v>-3146</v>
      </c>
      <c r="U39">
        <v>-3155</v>
      </c>
    </row>
    <row r="40" spans="1:21">
      <c r="A40">
        <v>35</v>
      </c>
      <c r="B40" t="s">
        <v>554</v>
      </c>
      <c r="C40">
        <v>259893</v>
      </c>
      <c r="D40">
        <v>295866</v>
      </c>
      <c r="E40">
        <v>296527</v>
      </c>
      <c r="F40">
        <v>327728</v>
      </c>
      <c r="G40">
        <v>342782</v>
      </c>
      <c r="H40">
        <v>379237</v>
      </c>
      <c r="I40">
        <v>418486</v>
      </c>
      <c r="J40">
        <v>441187</v>
      </c>
      <c r="K40">
        <v>464414</v>
      </c>
      <c r="L40">
        <v>501261</v>
      </c>
      <c r="M40">
        <v>569122</v>
      </c>
      <c r="N40">
        <v>671448</v>
      </c>
      <c r="O40">
        <v>765166</v>
      </c>
      <c r="P40">
        <v>751573</v>
      </c>
      <c r="Q40">
        <v>618402</v>
      </c>
      <c r="R40">
        <v>462659</v>
      </c>
      <c r="S40">
        <v>345928</v>
      </c>
      <c r="T40">
        <v>329224</v>
      </c>
      <c r="U40">
        <v>328275</v>
      </c>
    </row>
    <row r="41" spans="1:21">
      <c r="A41">
        <v>36</v>
      </c>
      <c r="B41" t="s">
        <v>555</v>
      </c>
      <c r="C41">
        <v>150911</v>
      </c>
      <c r="D41">
        <v>176390</v>
      </c>
      <c r="E41">
        <v>171404</v>
      </c>
      <c r="F41">
        <v>191114</v>
      </c>
      <c r="G41">
        <v>198062</v>
      </c>
      <c r="H41">
        <v>223983</v>
      </c>
      <c r="I41">
        <v>251271</v>
      </c>
      <c r="J41">
        <v>265047</v>
      </c>
      <c r="K41">
        <v>279391</v>
      </c>
      <c r="L41">
        <v>298841</v>
      </c>
      <c r="M41">
        <v>345691</v>
      </c>
      <c r="N41">
        <v>417501</v>
      </c>
      <c r="O41">
        <v>480808</v>
      </c>
      <c r="P41">
        <v>468798</v>
      </c>
      <c r="Q41">
        <v>354144</v>
      </c>
      <c r="R41">
        <v>230114</v>
      </c>
      <c r="S41">
        <v>133873</v>
      </c>
      <c r="T41">
        <v>127239</v>
      </c>
      <c r="U41">
        <v>121432</v>
      </c>
    </row>
    <row r="42" spans="1:21">
      <c r="A42">
        <v>37</v>
      </c>
      <c r="B42" t="s">
        <v>556</v>
      </c>
      <c r="C42">
        <v>140123</v>
      </c>
      <c r="D42">
        <v>162309</v>
      </c>
      <c r="E42">
        <v>153515</v>
      </c>
      <c r="F42">
        <v>170790</v>
      </c>
      <c r="G42">
        <v>175179</v>
      </c>
      <c r="H42">
        <v>199409</v>
      </c>
      <c r="I42">
        <v>223837</v>
      </c>
      <c r="J42">
        <v>236788</v>
      </c>
      <c r="K42">
        <v>249086</v>
      </c>
      <c r="L42">
        <v>265889</v>
      </c>
      <c r="M42">
        <v>310575</v>
      </c>
      <c r="N42">
        <v>377557</v>
      </c>
      <c r="O42">
        <v>433510</v>
      </c>
      <c r="P42">
        <v>415997</v>
      </c>
      <c r="Q42">
        <v>305185</v>
      </c>
      <c r="R42">
        <v>185776</v>
      </c>
      <c r="S42">
        <v>105335</v>
      </c>
      <c r="T42">
        <v>112571</v>
      </c>
      <c r="U42">
        <v>106886</v>
      </c>
    </row>
    <row r="43" spans="1:21">
      <c r="A43">
        <v>38</v>
      </c>
      <c r="B43" t="s">
        <v>557</v>
      </c>
      <c r="C43">
        <v>10788</v>
      </c>
      <c r="D43">
        <v>14081</v>
      </c>
      <c r="E43">
        <v>17889</v>
      </c>
      <c r="F43">
        <v>20324</v>
      </c>
      <c r="G43">
        <v>22883</v>
      </c>
      <c r="H43">
        <v>24574</v>
      </c>
      <c r="I43">
        <v>27434</v>
      </c>
      <c r="J43">
        <v>28259</v>
      </c>
      <c r="K43">
        <v>30305</v>
      </c>
      <c r="L43">
        <v>32952</v>
      </c>
      <c r="M43">
        <v>35116</v>
      </c>
      <c r="N43">
        <v>39944</v>
      </c>
      <c r="O43">
        <v>47298</v>
      </c>
      <c r="P43">
        <v>52801</v>
      </c>
      <c r="Q43">
        <v>48959</v>
      </c>
      <c r="R43">
        <v>44338</v>
      </c>
      <c r="S43">
        <v>28538</v>
      </c>
      <c r="T43">
        <v>14668</v>
      </c>
      <c r="U43">
        <v>14546</v>
      </c>
    </row>
    <row r="44" spans="1:21">
      <c r="A44">
        <v>39</v>
      </c>
      <c r="B44" t="s">
        <v>542</v>
      </c>
      <c r="C44">
        <v>108982</v>
      </c>
      <c r="D44">
        <v>119476</v>
      </c>
      <c r="E44">
        <v>125123</v>
      </c>
      <c r="F44">
        <v>136614</v>
      </c>
      <c r="G44">
        <v>144720</v>
      </c>
      <c r="H44">
        <v>155254</v>
      </c>
      <c r="I44">
        <v>167215</v>
      </c>
      <c r="J44">
        <v>176140</v>
      </c>
      <c r="K44">
        <v>185023</v>
      </c>
      <c r="L44">
        <v>202420</v>
      </c>
      <c r="M44">
        <v>223431</v>
      </c>
      <c r="N44">
        <v>253947</v>
      </c>
      <c r="O44">
        <v>284358</v>
      </c>
      <c r="P44">
        <v>282775</v>
      </c>
      <c r="Q44">
        <v>264258</v>
      </c>
      <c r="R44">
        <v>232545</v>
      </c>
      <c r="S44">
        <v>212055</v>
      </c>
      <c r="T44">
        <v>201985</v>
      </c>
      <c r="U44">
        <v>206843</v>
      </c>
    </row>
    <row r="45" spans="1:21">
      <c r="A45">
        <v>40</v>
      </c>
      <c r="B45" t="s">
        <v>558</v>
      </c>
      <c r="C45">
        <v>7348</v>
      </c>
      <c r="D45">
        <v>9567</v>
      </c>
      <c r="E45">
        <v>11604</v>
      </c>
      <c r="F45">
        <v>13191</v>
      </c>
      <c r="G45">
        <v>13864</v>
      </c>
      <c r="H45">
        <v>14695</v>
      </c>
      <c r="I45">
        <v>14304</v>
      </c>
      <c r="J45">
        <v>11015</v>
      </c>
      <c r="K45">
        <v>8953</v>
      </c>
      <c r="L45">
        <v>9513</v>
      </c>
      <c r="M45">
        <v>7911</v>
      </c>
      <c r="N45">
        <v>8378</v>
      </c>
      <c r="O45">
        <v>10110</v>
      </c>
      <c r="P45">
        <v>8316</v>
      </c>
      <c r="Q45">
        <v>6900</v>
      </c>
      <c r="R45">
        <v>5838</v>
      </c>
      <c r="S45">
        <v>3503</v>
      </c>
      <c r="T45">
        <v>3479</v>
      </c>
      <c r="U45">
        <v>3427</v>
      </c>
    </row>
    <row r="46" spans="1:21">
      <c r="A46">
        <v>41</v>
      </c>
      <c r="B46" t="s">
        <v>559</v>
      </c>
      <c r="C46">
        <v>535</v>
      </c>
      <c r="D46">
        <v>324</v>
      </c>
      <c r="E46">
        <v>490</v>
      </c>
      <c r="F46">
        <v>574</v>
      </c>
      <c r="G46">
        <v>790</v>
      </c>
      <c r="H46">
        <v>956</v>
      </c>
      <c r="I46">
        <v>1275</v>
      </c>
      <c r="J46">
        <v>1357</v>
      </c>
      <c r="K46">
        <v>1555</v>
      </c>
      <c r="L46">
        <v>1528</v>
      </c>
      <c r="M46">
        <v>1761</v>
      </c>
      <c r="N46">
        <v>1669</v>
      </c>
      <c r="O46">
        <v>1537</v>
      </c>
      <c r="P46">
        <v>2065</v>
      </c>
      <c r="Q46">
        <v>2900</v>
      </c>
      <c r="R46">
        <v>3791</v>
      </c>
      <c r="S46">
        <v>2496</v>
      </c>
      <c r="T46">
        <v>1635</v>
      </c>
      <c r="U46">
        <v>2053</v>
      </c>
    </row>
    <row r="47" spans="1:21">
      <c r="A47">
        <v>42</v>
      </c>
      <c r="B47" t="s">
        <v>560</v>
      </c>
      <c r="C47">
        <v>73961</v>
      </c>
      <c r="D47">
        <v>78888</v>
      </c>
      <c r="E47">
        <v>81302</v>
      </c>
      <c r="F47">
        <v>87031</v>
      </c>
      <c r="G47">
        <v>90951</v>
      </c>
      <c r="H47">
        <v>93782</v>
      </c>
      <c r="I47">
        <v>101206</v>
      </c>
      <c r="J47">
        <v>109027</v>
      </c>
      <c r="K47">
        <v>115902</v>
      </c>
      <c r="L47">
        <v>125946</v>
      </c>
      <c r="M47">
        <v>137275</v>
      </c>
      <c r="N47">
        <v>150235</v>
      </c>
      <c r="O47">
        <v>164434</v>
      </c>
      <c r="P47">
        <v>173787</v>
      </c>
      <c r="Q47">
        <v>171867</v>
      </c>
      <c r="R47">
        <v>161108</v>
      </c>
      <c r="S47">
        <v>151924</v>
      </c>
      <c r="T47">
        <v>147553</v>
      </c>
      <c r="U47">
        <v>153230</v>
      </c>
    </row>
    <row r="48" spans="1:21">
      <c r="A48">
        <v>43</v>
      </c>
      <c r="B48" t="s">
        <v>552</v>
      </c>
      <c r="C48">
        <v>29156</v>
      </c>
      <c r="D48">
        <v>31716</v>
      </c>
      <c r="E48">
        <v>32952</v>
      </c>
      <c r="F48">
        <v>37532</v>
      </c>
      <c r="G48">
        <v>41522</v>
      </c>
      <c r="H48">
        <v>48900</v>
      </c>
      <c r="I48">
        <v>53821</v>
      </c>
      <c r="J48">
        <v>56050</v>
      </c>
      <c r="K48">
        <v>60415</v>
      </c>
      <c r="L48">
        <v>68792</v>
      </c>
      <c r="M48">
        <v>80265</v>
      </c>
      <c r="N48">
        <v>96077</v>
      </c>
      <c r="O48">
        <v>109855</v>
      </c>
      <c r="P48">
        <v>101472</v>
      </c>
      <c r="Q48">
        <v>86559</v>
      </c>
      <c r="R48">
        <v>66902</v>
      </c>
      <c r="S48">
        <v>58567</v>
      </c>
      <c r="T48">
        <v>55178</v>
      </c>
      <c r="U48">
        <v>54021</v>
      </c>
    </row>
    <row r="49" spans="1:21">
      <c r="A49">
        <v>44</v>
      </c>
      <c r="B49" t="s">
        <v>553</v>
      </c>
      <c r="C49">
        <v>-2018</v>
      </c>
      <c r="D49">
        <v>-1019</v>
      </c>
      <c r="E49">
        <v>-1225</v>
      </c>
      <c r="F49">
        <v>-1713</v>
      </c>
      <c r="G49">
        <v>-2407</v>
      </c>
      <c r="H49">
        <v>-3079</v>
      </c>
      <c r="I49">
        <v>-3391</v>
      </c>
      <c r="J49">
        <v>-1308</v>
      </c>
      <c r="K49">
        <v>-1801</v>
      </c>
      <c r="L49">
        <v>-3359</v>
      </c>
      <c r="M49">
        <v>-3782</v>
      </c>
      <c r="N49">
        <v>-2413</v>
      </c>
      <c r="O49">
        <v>-1578</v>
      </c>
      <c r="P49">
        <v>-2864</v>
      </c>
      <c r="Q49">
        <v>-3968</v>
      </c>
      <c r="R49">
        <v>-5094</v>
      </c>
      <c r="S49">
        <v>-4435</v>
      </c>
      <c r="T49">
        <v>-5860</v>
      </c>
      <c r="U49">
        <v>-5888</v>
      </c>
    </row>
    <row r="50" spans="1:21">
      <c r="A50" t="s">
        <v>716</v>
      </c>
      <c r="B50" t="s">
        <v>249</v>
      </c>
    </row>
    <row r="51" spans="1:21">
      <c r="A51">
        <v>45</v>
      </c>
      <c r="B51" t="s">
        <v>717</v>
      </c>
      <c r="C51">
        <v>409868</v>
      </c>
      <c r="D51">
        <v>451726</v>
      </c>
      <c r="E51">
        <v>471701</v>
      </c>
      <c r="F51">
        <v>515774</v>
      </c>
      <c r="G51">
        <v>552136</v>
      </c>
      <c r="H51">
        <v>607679</v>
      </c>
      <c r="I51">
        <v>651214</v>
      </c>
      <c r="J51">
        <v>703638</v>
      </c>
      <c r="K51">
        <v>731583</v>
      </c>
      <c r="L51">
        <v>718457</v>
      </c>
      <c r="M51">
        <v>774538</v>
      </c>
      <c r="N51">
        <v>883792</v>
      </c>
      <c r="O51">
        <v>1007228</v>
      </c>
      <c r="P51">
        <v>1085699</v>
      </c>
      <c r="Q51">
        <v>1060402</v>
      </c>
      <c r="R51">
        <v>986648</v>
      </c>
      <c r="S51">
        <v>741849</v>
      </c>
      <c r="T51">
        <v>655176</v>
      </c>
      <c r="U51">
        <v>690045</v>
      </c>
    </row>
    <row r="52" spans="1:21">
      <c r="A52">
        <v>46</v>
      </c>
      <c r="B52" t="s">
        <v>562</v>
      </c>
      <c r="C52">
        <v>177113</v>
      </c>
      <c r="D52">
        <v>186557</v>
      </c>
      <c r="E52">
        <v>206901</v>
      </c>
      <c r="F52">
        <v>223864</v>
      </c>
      <c r="G52">
        <v>248469</v>
      </c>
      <c r="H52">
        <v>274263</v>
      </c>
      <c r="I52">
        <v>283158</v>
      </c>
      <c r="J52">
        <v>317193</v>
      </c>
      <c r="K52">
        <v>325782</v>
      </c>
      <c r="L52">
        <v>282629</v>
      </c>
      <c r="M52">
        <v>281900</v>
      </c>
      <c r="N52">
        <v>306009</v>
      </c>
      <c r="O52">
        <v>350339</v>
      </c>
      <c r="P52">
        <v>432733</v>
      </c>
      <c r="Q52">
        <v>524591</v>
      </c>
      <c r="R52">
        <v>585797</v>
      </c>
      <c r="S52">
        <v>450053</v>
      </c>
      <c r="T52">
        <v>375270</v>
      </c>
      <c r="U52">
        <v>409903</v>
      </c>
    </row>
    <row r="53" spans="1:21">
      <c r="A53">
        <v>47</v>
      </c>
      <c r="B53" t="s">
        <v>563</v>
      </c>
      <c r="C53">
        <v>232755</v>
      </c>
      <c r="D53">
        <v>265169</v>
      </c>
      <c r="E53">
        <v>264800</v>
      </c>
      <c r="F53">
        <v>291910</v>
      </c>
      <c r="G53">
        <v>303667</v>
      </c>
      <c r="H53">
        <v>333416</v>
      </c>
      <c r="I53">
        <v>368056</v>
      </c>
      <c r="J53">
        <v>386445</v>
      </c>
      <c r="K53">
        <v>405801</v>
      </c>
      <c r="L53">
        <v>435828</v>
      </c>
      <c r="M53">
        <v>492638</v>
      </c>
      <c r="N53">
        <v>577783</v>
      </c>
      <c r="O53">
        <v>656889</v>
      </c>
      <c r="P53">
        <v>652966</v>
      </c>
      <c r="Q53">
        <v>535811</v>
      </c>
      <c r="R53">
        <v>400851</v>
      </c>
      <c r="S53">
        <v>291796</v>
      </c>
      <c r="T53">
        <v>279906</v>
      </c>
      <c r="U53">
        <v>280142</v>
      </c>
    </row>
    <row r="54" spans="1:21">
      <c r="B54" s="333" t="s">
        <v>783</v>
      </c>
      <c r="C54" s="334">
        <f>C7*$C$55</f>
        <v>16067.686400000001</v>
      </c>
      <c r="D54" s="334">
        <f>D7*$C$55</f>
        <v>16939.9483</v>
      </c>
      <c r="E54" s="334">
        <f t="shared" ref="E54:U54" si="0">E7*$C$55</f>
        <v>18799.388999999999</v>
      </c>
      <c r="F54" s="334">
        <f t="shared" si="0"/>
        <v>20369.678100000001</v>
      </c>
      <c r="G54" s="334">
        <f t="shared" si="0"/>
        <v>22699.035500000002</v>
      </c>
      <c r="H54" s="334">
        <f t="shared" si="0"/>
        <v>24954.291000000001</v>
      </c>
      <c r="I54" s="334">
        <f t="shared" si="0"/>
        <v>25753.8115</v>
      </c>
      <c r="J54" s="334">
        <f t="shared" si="0"/>
        <v>28855.751500000002</v>
      </c>
      <c r="K54" s="334">
        <f t="shared" si="0"/>
        <v>29904.334200000001</v>
      </c>
      <c r="L54" s="334">
        <f t="shared" si="0"/>
        <v>25645.606400000001</v>
      </c>
      <c r="M54" s="334">
        <f t="shared" si="0"/>
        <v>25565.246200000001</v>
      </c>
      <c r="N54" s="334">
        <f t="shared" si="0"/>
        <v>27813.245699999999</v>
      </c>
      <c r="O54" s="334">
        <f t="shared" si="0"/>
        <v>31904.087800000001</v>
      </c>
      <c r="P54" s="334">
        <f t="shared" si="0"/>
        <v>39333.959699999999</v>
      </c>
      <c r="Q54" s="334">
        <f t="shared" si="0"/>
        <v>47606.978800000004</v>
      </c>
      <c r="R54" s="334">
        <f t="shared" si="0"/>
        <v>53177.772799999999</v>
      </c>
      <c r="S54" s="334">
        <f t="shared" si="0"/>
        <v>40809.195200000002</v>
      </c>
      <c r="T54" s="334">
        <f t="shared" si="0"/>
        <v>33959.259100000003</v>
      </c>
      <c r="U54" s="334">
        <f t="shared" si="0"/>
        <v>37103.374600000003</v>
      </c>
    </row>
    <row r="55" spans="1:21">
      <c r="B55" s="333" t="s">
        <v>729</v>
      </c>
      <c r="C55" s="335">
        <v>9.0700000000000003E-2</v>
      </c>
      <c r="D55" s="338"/>
      <c r="E55" s="338"/>
      <c r="F55" s="338"/>
      <c r="G55" s="338"/>
      <c r="H55" s="338"/>
      <c r="I55" s="338"/>
      <c r="J55" s="338"/>
      <c r="K55" s="338"/>
      <c r="L55" s="338"/>
      <c r="M55" s="338"/>
      <c r="N55" s="338"/>
      <c r="O55" s="338"/>
      <c r="P55" s="338"/>
      <c r="Q55" s="338"/>
      <c r="R55" s="338"/>
      <c r="S55" s="338"/>
      <c r="T55" s="338"/>
      <c r="U55" s="338"/>
    </row>
    <row r="57" spans="1:21">
      <c r="A57" t="s">
        <v>718</v>
      </c>
    </row>
    <row r="58" spans="1:21">
      <c r="A58" t="s">
        <v>719</v>
      </c>
    </row>
    <row r="59" spans="1:21">
      <c r="A59" t="s">
        <v>720</v>
      </c>
    </row>
    <row r="60" spans="1:21">
      <c r="A60" t="s">
        <v>721</v>
      </c>
    </row>
    <row r="61" spans="1:21">
      <c r="A61" t="s">
        <v>722</v>
      </c>
    </row>
    <row r="62" spans="1:21">
      <c r="A62" t="s">
        <v>723</v>
      </c>
    </row>
    <row r="63" spans="1:21">
      <c r="A63" t="s">
        <v>724</v>
      </c>
    </row>
    <row r="64" spans="1:21">
      <c r="A64" t="s">
        <v>566</v>
      </c>
    </row>
    <row r="65" spans="1:1">
      <c r="A65" t="s">
        <v>725</v>
      </c>
    </row>
    <row r="66" spans="1:1">
      <c r="A66" t="s">
        <v>726</v>
      </c>
    </row>
    <row r="67" spans="1:1">
      <c r="A67" t="s">
        <v>727</v>
      </c>
    </row>
    <row r="69" spans="1:1">
      <c r="A69" t="s">
        <v>728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BB60"/>
  <sheetViews>
    <sheetView workbookViewId="0">
      <pane ySplit="6" topLeftCell="A7" activePane="bottomLeft" state="frozen"/>
      <selection pane="bottomLeft" activeCell="L72" sqref="L72"/>
    </sheetView>
  </sheetViews>
  <sheetFormatPr defaultRowHeight="12.75"/>
  <cols>
    <col min="1" max="1" width="9.140625" style="228"/>
    <col min="2" max="2" width="54.7109375" style="228" bestFit="1" customWidth="1"/>
    <col min="3" max="257" width="9.140625" style="228"/>
    <col min="258" max="258" width="54.7109375" style="228" bestFit="1" customWidth="1"/>
    <col min="259" max="513" width="9.140625" style="228"/>
    <col min="514" max="514" width="54.7109375" style="228" bestFit="1" customWidth="1"/>
    <col min="515" max="769" width="9.140625" style="228"/>
    <col min="770" max="770" width="54.7109375" style="228" bestFit="1" customWidth="1"/>
    <col min="771" max="1025" width="9.140625" style="228"/>
    <col min="1026" max="1026" width="54.7109375" style="228" bestFit="1" customWidth="1"/>
    <col min="1027" max="1281" width="9.140625" style="228"/>
    <col min="1282" max="1282" width="54.7109375" style="228" bestFit="1" customWidth="1"/>
    <col min="1283" max="1537" width="9.140625" style="228"/>
    <col min="1538" max="1538" width="54.7109375" style="228" bestFit="1" customWidth="1"/>
    <col min="1539" max="1793" width="9.140625" style="228"/>
    <col min="1794" max="1794" width="54.7109375" style="228" bestFit="1" customWidth="1"/>
    <col min="1795" max="2049" width="9.140625" style="228"/>
    <col min="2050" max="2050" width="54.7109375" style="228" bestFit="1" customWidth="1"/>
    <col min="2051" max="2305" width="9.140625" style="228"/>
    <col min="2306" max="2306" width="54.7109375" style="228" bestFit="1" customWidth="1"/>
    <col min="2307" max="2561" width="9.140625" style="228"/>
    <col min="2562" max="2562" width="54.7109375" style="228" bestFit="1" customWidth="1"/>
    <col min="2563" max="2817" width="9.140625" style="228"/>
    <col min="2818" max="2818" width="54.7109375" style="228" bestFit="1" customWidth="1"/>
    <col min="2819" max="3073" width="9.140625" style="228"/>
    <col min="3074" max="3074" width="54.7109375" style="228" bestFit="1" customWidth="1"/>
    <col min="3075" max="3329" width="9.140625" style="228"/>
    <col min="3330" max="3330" width="54.7109375" style="228" bestFit="1" customWidth="1"/>
    <col min="3331" max="3585" width="9.140625" style="228"/>
    <col min="3586" max="3586" width="54.7109375" style="228" bestFit="1" customWidth="1"/>
    <col min="3587" max="3841" width="9.140625" style="228"/>
    <col min="3842" max="3842" width="54.7109375" style="228" bestFit="1" customWidth="1"/>
    <col min="3843" max="4097" width="9.140625" style="228"/>
    <col min="4098" max="4098" width="54.7109375" style="228" bestFit="1" customWidth="1"/>
    <col min="4099" max="4353" width="9.140625" style="228"/>
    <col min="4354" max="4354" width="54.7109375" style="228" bestFit="1" customWidth="1"/>
    <col min="4355" max="4609" width="9.140625" style="228"/>
    <col min="4610" max="4610" width="54.7109375" style="228" bestFit="1" customWidth="1"/>
    <col min="4611" max="4865" width="9.140625" style="228"/>
    <col min="4866" max="4866" width="54.7109375" style="228" bestFit="1" customWidth="1"/>
    <col min="4867" max="5121" width="9.140625" style="228"/>
    <col min="5122" max="5122" width="54.7109375" style="228" bestFit="1" customWidth="1"/>
    <col min="5123" max="5377" width="9.140625" style="228"/>
    <col min="5378" max="5378" width="54.7109375" style="228" bestFit="1" customWidth="1"/>
    <col min="5379" max="5633" width="9.140625" style="228"/>
    <col min="5634" max="5634" width="54.7109375" style="228" bestFit="1" customWidth="1"/>
    <col min="5635" max="5889" width="9.140625" style="228"/>
    <col min="5890" max="5890" width="54.7109375" style="228" bestFit="1" customWidth="1"/>
    <col min="5891" max="6145" width="9.140625" style="228"/>
    <col min="6146" max="6146" width="54.7109375" style="228" bestFit="1" customWidth="1"/>
    <col min="6147" max="6401" width="9.140625" style="228"/>
    <col min="6402" max="6402" width="54.7109375" style="228" bestFit="1" customWidth="1"/>
    <col min="6403" max="6657" width="9.140625" style="228"/>
    <col min="6658" max="6658" width="54.7109375" style="228" bestFit="1" customWidth="1"/>
    <col min="6659" max="6913" width="9.140625" style="228"/>
    <col min="6914" max="6914" width="54.7109375" style="228" bestFit="1" customWidth="1"/>
    <col min="6915" max="7169" width="9.140625" style="228"/>
    <col min="7170" max="7170" width="54.7109375" style="228" bestFit="1" customWidth="1"/>
    <col min="7171" max="7425" width="9.140625" style="228"/>
    <col min="7426" max="7426" width="54.7109375" style="228" bestFit="1" customWidth="1"/>
    <col min="7427" max="7681" width="9.140625" style="228"/>
    <col min="7682" max="7682" width="54.7109375" style="228" bestFit="1" customWidth="1"/>
    <col min="7683" max="7937" width="9.140625" style="228"/>
    <col min="7938" max="7938" width="54.7109375" style="228" bestFit="1" customWidth="1"/>
    <col min="7939" max="8193" width="9.140625" style="228"/>
    <col min="8194" max="8194" width="54.7109375" style="228" bestFit="1" customWidth="1"/>
    <col min="8195" max="8449" width="9.140625" style="228"/>
    <col min="8450" max="8450" width="54.7109375" style="228" bestFit="1" customWidth="1"/>
    <col min="8451" max="8705" width="9.140625" style="228"/>
    <col min="8706" max="8706" width="54.7109375" style="228" bestFit="1" customWidth="1"/>
    <col min="8707" max="8961" width="9.140625" style="228"/>
    <col min="8962" max="8962" width="54.7109375" style="228" bestFit="1" customWidth="1"/>
    <col min="8963" max="9217" width="9.140625" style="228"/>
    <col min="9218" max="9218" width="54.7109375" style="228" bestFit="1" customWidth="1"/>
    <col min="9219" max="9473" width="9.140625" style="228"/>
    <col min="9474" max="9474" width="54.7109375" style="228" bestFit="1" customWidth="1"/>
    <col min="9475" max="9729" width="9.140625" style="228"/>
    <col min="9730" max="9730" width="54.7109375" style="228" bestFit="1" customWidth="1"/>
    <col min="9731" max="9985" width="9.140625" style="228"/>
    <col min="9986" max="9986" width="54.7109375" style="228" bestFit="1" customWidth="1"/>
    <col min="9987" max="10241" width="9.140625" style="228"/>
    <col min="10242" max="10242" width="54.7109375" style="228" bestFit="1" customWidth="1"/>
    <col min="10243" max="10497" width="9.140625" style="228"/>
    <col min="10498" max="10498" width="54.7109375" style="228" bestFit="1" customWidth="1"/>
    <col min="10499" max="10753" width="9.140625" style="228"/>
    <col min="10754" max="10754" width="54.7109375" style="228" bestFit="1" customWidth="1"/>
    <col min="10755" max="11009" width="9.140625" style="228"/>
    <col min="11010" max="11010" width="54.7109375" style="228" bestFit="1" customWidth="1"/>
    <col min="11011" max="11265" width="9.140625" style="228"/>
    <col min="11266" max="11266" width="54.7109375" style="228" bestFit="1" customWidth="1"/>
    <col min="11267" max="11521" width="9.140625" style="228"/>
    <col min="11522" max="11522" width="54.7109375" style="228" bestFit="1" customWidth="1"/>
    <col min="11523" max="11777" width="9.140625" style="228"/>
    <col min="11778" max="11778" width="54.7109375" style="228" bestFit="1" customWidth="1"/>
    <col min="11779" max="12033" width="9.140625" style="228"/>
    <col min="12034" max="12034" width="54.7109375" style="228" bestFit="1" customWidth="1"/>
    <col min="12035" max="12289" width="9.140625" style="228"/>
    <col min="12290" max="12290" width="54.7109375" style="228" bestFit="1" customWidth="1"/>
    <col min="12291" max="12545" width="9.140625" style="228"/>
    <col min="12546" max="12546" width="54.7109375" style="228" bestFit="1" customWidth="1"/>
    <col min="12547" max="12801" width="9.140625" style="228"/>
    <col min="12802" max="12802" width="54.7109375" style="228" bestFit="1" customWidth="1"/>
    <col min="12803" max="13057" width="9.140625" style="228"/>
    <col min="13058" max="13058" width="54.7109375" style="228" bestFit="1" customWidth="1"/>
    <col min="13059" max="13313" width="9.140625" style="228"/>
    <col min="13314" max="13314" width="54.7109375" style="228" bestFit="1" customWidth="1"/>
    <col min="13315" max="13569" width="9.140625" style="228"/>
    <col min="13570" max="13570" width="54.7109375" style="228" bestFit="1" customWidth="1"/>
    <col min="13571" max="13825" width="9.140625" style="228"/>
    <col min="13826" max="13826" width="54.7109375" style="228" bestFit="1" customWidth="1"/>
    <col min="13827" max="14081" width="9.140625" style="228"/>
    <col min="14082" max="14082" width="54.7109375" style="228" bestFit="1" customWidth="1"/>
    <col min="14083" max="14337" width="9.140625" style="228"/>
    <col min="14338" max="14338" width="54.7109375" style="228" bestFit="1" customWidth="1"/>
    <col min="14339" max="14593" width="9.140625" style="228"/>
    <col min="14594" max="14594" width="54.7109375" style="228" bestFit="1" customWidth="1"/>
    <col min="14595" max="14849" width="9.140625" style="228"/>
    <col min="14850" max="14850" width="54.7109375" style="228" bestFit="1" customWidth="1"/>
    <col min="14851" max="15105" width="9.140625" style="228"/>
    <col min="15106" max="15106" width="54.7109375" style="228" bestFit="1" customWidth="1"/>
    <col min="15107" max="15361" width="9.140625" style="228"/>
    <col min="15362" max="15362" width="54.7109375" style="228" bestFit="1" customWidth="1"/>
    <col min="15363" max="15617" width="9.140625" style="228"/>
    <col min="15618" max="15618" width="54.7109375" style="228" bestFit="1" customWidth="1"/>
    <col min="15619" max="15873" width="9.140625" style="228"/>
    <col min="15874" max="15874" width="54.7109375" style="228" bestFit="1" customWidth="1"/>
    <col min="15875" max="16129" width="9.140625" style="228"/>
    <col min="16130" max="16130" width="54.7109375" style="228" bestFit="1" customWidth="1"/>
    <col min="16131" max="16384" width="9.140625" style="228"/>
  </cols>
  <sheetData>
    <row r="1" spans="1:54" ht="18">
      <c r="A1" s="680" t="s">
        <v>125</v>
      </c>
      <c r="B1" s="679"/>
      <c r="C1" s="679"/>
      <c r="D1" s="679"/>
      <c r="E1" s="679"/>
      <c r="F1" s="679"/>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c r="AG1" s="679"/>
      <c r="AH1" s="679"/>
      <c r="AI1" s="679"/>
      <c r="AJ1" s="679"/>
      <c r="AK1" s="679"/>
      <c r="AL1" s="679"/>
      <c r="AM1" s="679"/>
      <c r="AN1" s="679"/>
      <c r="AO1" s="679"/>
      <c r="AP1" s="679"/>
      <c r="AQ1" s="679"/>
      <c r="AR1" s="679"/>
      <c r="AS1" s="679"/>
      <c r="AT1" s="679"/>
      <c r="AU1" s="679"/>
      <c r="AV1" s="679"/>
      <c r="AW1" s="679"/>
      <c r="AX1" s="679"/>
      <c r="AY1" s="679"/>
      <c r="AZ1" s="679"/>
      <c r="BA1" s="679"/>
      <c r="BB1" s="679"/>
    </row>
    <row r="2" spans="1:54" ht="16.5">
      <c r="A2" s="681" t="s">
        <v>126</v>
      </c>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c r="AC2" s="679"/>
      <c r="AD2" s="679"/>
      <c r="AE2" s="679"/>
      <c r="AF2" s="679"/>
      <c r="AG2" s="679"/>
      <c r="AH2" s="679"/>
      <c r="AI2" s="679"/>
      <c r="AJ2" s="679"/>
      <c r="AK2" s="679"/>
      <c r="AL2" s="679"/>
      <c r="AM2" s="679"/>
      <c r="AN2" s="679"/>
      <c r="AO2" s="679"/>
      <c r="AP2" s="679"/>
      <c r="AQ2" s="679"/>
      <c r="AR2" s="679"/>
      <c r="AS2" s="679"/>
      <c r="AT2" s="679"/>
      <c r="AU2" s="679"/>
      <c r="AV2" s="679"/>
      <c r="AW2" s="679"/>
      <c r="AX2" s="679"/>
      <c r="AY2" s="679"/>
      <c r="AZ2" s="679"/>
      <c r="BA2" s="679"/>
      <c r="BB2" s="679"/>
    </row>
    <row r="3" spans="1:54">
      <c r="A3" s="679" t="s">
        <v>127</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9"/>
      <c r="AQ3" s="679"/>
      <c r="AR3" s="679"/>
      <c r="AS3" s="679"/>
      <c r="AT3" s="679"/>
      <c r="AU3" s="679"/>
      <c r="AV3" s="679"/>
      <c r="AW3" s="679"/>
      <c r="AX3" s="679"/>
      <c r="AY3" s="679"/>
      <c r="AZ3" s="679"/>
      <c r="BA3" s="679"/>
      <c r="BB3" s="679"/>
    </row>
    <row r="4" spans="1:54">
      <c r="A4" s="679" t="s">
        <v>591</v>
      </c>
      <c r="B4" s="679"/>
      <c r="C4" s="679"/>
      <c r="D4" s="679"/>
      <c r="E4" s="679"/>
      <c r="F4" s="679"/>
      <c r="G4" s="679"/>
      <c r="H4" s="679"/>
      <c r="I4" s="679"/>
      <c r="J4" s="679"/>
      <c r="K4" s="679"/>
      <c r="L4" s="679"/>
      <c r="M4" s="679"/>
      <c r="N4" s="679"/>
      <c r="O4" s="679"/>
      <c r="P4" s="679"/>
      <c r="Q4" s="679"/>
      <c r="R4" s="679"/>
      <c r="S4" s="679"/>
      <c r="T4" s="679"/>
      <c r="U4" s="679"/>
      <c r="V4" s="679"/>
      <c r="W4" s="679"/>
      <c r="X4" s="679"/>
      <c r="Y4" s="679"/>
      <c r="Z4" s="679"/>
      <c r="AA4" s="679"/>
      <c r="AB4" s="679"/>
      <c r="AC4" s="679"/>
      <c r="AD4" s="679"/>
      <c r="AE4" s="679"/>
      <c r="AF4" s="679"/>
      <c r="AG4" s="679"/>
      <c r="AH4" s="679"/>
      <c r="AI4" s="679"/>
      <c r="AJ4" s="679"/>
      <c r="AK4" s="679"/>
      <c r="AL4" s="679"/>
      <c r="AM4" s="679"/>
      <c r="AN4" s="679"/>
      <c r="AO4" s="679"/>
      <c r="AP4" s="679"/>
      <c r="AQ4" s="679"/>
      <c r="AR4" s="679"/>
      <c r="AS4" s="679"/>
      <c r="AT4" s="679"/>
      <c r="AU4" s="679"/>
      <c r="AV4" s="679"/>
      <c r="AW4" s="679"/>
      <c r="AX4" s="679"/>
      <c r="AY4" s="679"/>
      <c r="AZ4" s="679"/>
      <c r="BA4" s="679"/>
      <c r="BB4" s="679"/>
    </row>
    <row r="6" spans="1:54">
      <c r="A6" s="229" t="s">
        <v>128</v>
      </c>
      <c r="B6" s="229" t="s">
        <v>129</v>
      </c>
      <c r="C6" s="229" t="s">
        <v>608</v>
      </c>
      <c r="D6" s="229" t="s">
        <v>609</v>
      </c>
      <c r="E6" s="229" t="s">
        <v>610</v>
      </c>
      <c r="F6" s="229" t="s">
        <v>611</v>
      </c>
      <c r="G6" s="229" t="s">
        <v>612</v>
      </c>
      <c r="H6" s="229" t="s">
        <v>613</v>
      </c>
      <c r="I6" s="229" t="s">
        <v>614</v>
      </c>
      <c r="J6" s="229" t="s">
        <v>615</v>
      </c>
      <c r="K6" s="229" t="s">
        <v>616</v>
      </c>
      <c r="L6" s="229" t="s">
        <v>617</v>
      </c>
      <c r="M6" s="229" t="s">
        <v>618</v>
      </c>
      <c r="N6" s="229" t="s">
        <v>619</v>
      </c>
      <c r="O6" s="229" t="s">
        <v>620</v>
      </c>
      <c r="P6" s="229" t="s">
        <v>621</v>
      </c>
      <c r="Q6" s="229" t="s">
        <v>622</v>
      </c>
      <c r="R6" s="229" t="s">
        <v>623</v>
      </c>
      <c r="S6" s="229" t="s">
        <v>624</v>
      </c>
      <c r="T6" s="229" t="s">
        <v>625</v>
      </c>
      <c r="U6" s="229" t="s">
        <v>626</v>
      </c>
      <c r="V6" s="229" t="s">
        <v>627</v>
      </c>
      <c r="W6" s="229" t="s">
        <v>628</v>
      </c>
      <c r="X6" s="229" t="s">
        <v>629</v>
      </c>
      <c r="Y6" s="229" t="s">
        <v>630</v>
      </c>
      <c r="Z6" s="229" t="s">
        <v>631</v>
      </c>
      <c r="AA6" s="229" t="s">
        <v>632</v>
      </c>
      <c r="AB6" s="229" t="s">
        <v>633</v>
      </c>
      <c r="AC6" s="229" t="s">
        <v>634</v>
      </c>
      <c r="AD6" s="229" t="s">
        <v>635</v>
      </c>
      <c r="AE6" s="229" t="s">
        <v>636</v>
      </c>
      <c r="AF6" s="229" t="s">
        <v>637</v>
      </c>
      <c r="AG6" s="229" t="s">
        <v>638</v>
      </c>
      <c r="AH6" s="229" t="s">
        <v>639</v>
      </c>
      <c r="AI6" s="229" t="s">
        <v>640</v>
      </c>
      <c r="AJ6" s="229" t="s">
        <v>641</v>
      </c>
      <c r="AK6" s="229" t="s">
        <v>130</v>
      </c>
      <c r="AL6" s="229" t="s">
        <v>131</v>
      </c>
      <c r="AM6" s="229" t="s">
        <v>132</v>
      </c>
      <c r="AN6" s="229" t="s">
        <v>133</v>
      </c>
      <c r="AO6" s="229" t="s">
        <v>134</v>
      </c>
      <c r="AP6" s="229" t="s">
        <v>135</v>
      </c>
      <c r="AQ6" s="229" t="s">
        <v>136</v>
      </c>
      <c r="AR6" s="229" t="s">
        <v>137</v>
      </c>
      <c r="AS6" s="229" t="s">
        <v>138</v>
      </c>
      <c r="AT6" s="229" t="s">
        <v>139</v>
      </c>
      <c r="AU6" s="229" t="s">
        <v>140</v>
      </c>
      <c r="AV6" s="229" t="s">
        <v>141</v>
      </c>
      <c r="AW6" s="229" t="s">
        <v>142</v>
      </c>
      <c r="AX6" s="229" t="s">
        <v>143</v>
      </c>
      <c r="AY6" s="229" t="s">
        <v>144</v>
      </c>
      <c r="AZ6" s="229" t="s">
        <v>145</v>
      </c>
      <c r="BA6" s="229" t="s">
        <v>146</v>
      </c>
      <c r="BB6" s="229" t="s">
        <v>147</v>
      </c>
    </row>
    <row r="7" spans="1:54">
      <c r="A7" s="228" t="s">
        <v>148</v>
      </c>
      <c r="B7" s="28" t="s">
        <v>149</v>
      </c>
      <c r="C7" s="228">
        <v>28929</v>
      </c>
      <c r="D7" s="228">
        <v>30335</v>
      </c>
      <c r="E7" s="228">
        <v>29592</v>
      </c>
      <c r="F7" s="228">
        <v>32817</v>
      </c>
      <c r="G7" s="228">
        <v>35392</v>
      </c>
      <c r="H7" s="228">
        <v>39853</v>
      </c>
      <c r="I7" s="228">
        <v>47143</v>
      </c>
      <c r="J7" s="228">
        <v>54726</v>
      </c>
      <c r="K7" s="228">
        <v>55576</v>
      </c>
      <c r="L7" s="228">
        <v>60716</v>
      </c>
      <c r="M7" s="228">
        <v>67963</v>
      </c>
      <c r="N7" s="228">
        <v>69846</v>
      </c>
      <c r="O7" s="228">
        <v>72747</v>
      </c>
      <c r="P7" s="228">
        <v>83199</v>
      </c>
      <c r="Q7" s="228">
        <v>100021</v>
      </c>
      <c r="R7" s="228">
        <v>110109</v>
      </c>
      <c r="S7" s="228">
        <v>114314</v>
      </c>
      <c r="T7" s="228">
        <v>128568</v>
      </c>
      <c r="U7" s="228">
        <v>156538</v>
      </c>
      <c r="V7" s="228">
        <v>189713</v>
      </c>
      <c r="W7" s="228">
        <v>219364</v>
      </c>
      <c r="X7" s="228">
        <v>229598</v>
      </c>
      <c r="Y7" s="228">
        <v>256312</v>
      </c>
      <c r="Z7" s="228">
        <v>252591</v>
      </c>
      <c r="AA7" s="228">
        <v>267074</v>
      </c>
      <c r="AB7" s="228">
        <v>316951</v>
      </c>
      <c r="AC7" s="228">
        <v>336724</v>
      </c>
      <c r="AD7" s="228">
        <v>348806</v>
      </c>
      <c r="AE7" s="228">
        <v>355719</v>
      </c>
      <c r="AF7" s="228">
        <v>387055</v>
      </c>
      <c r="AG7" s="228">
        <v>420178</v>
      </c>
      <c r="AH7" s="228">
        <v>425531</v>
      </c>
      <c r="AI7" s="228">
        <v>420317</v>
      </c>
      <c r="AJ7" s="228">
        <v>445475</v>
      </c>
      <c r="AK7" s="228">
        <v>495486</v>
      </c>
      <c r="AL7" s="228">
        <v>550869</v>
      </c>
      <c r="AM7" s="228">
        <v>609090</v>
      </c>
      <c r="AN7" s="228">
        <v>657113</v>
      </c>
      <c r="AO7" s="228">
        <v>724611</v>
      </c>
      <c r="AP7" s="228">
        <v>792698</v>
      </c>
      <c r="AQ7" s="228">
        <v>878261</v>
      </c>
      <c r="AR7" s="228">
        <v>958334</v>
      </c>
      <c r="AS7" s="228">
        <v>906091</v>
      </c>
      <c r="AT7" s="228">
        <v>850917</v>
      </c>
      <c r="AU7" s="228">
        <v>862293</v>
      </c>
      <c r="AV7" s="228">
        <v>925548</v>
      </c>
      <c r="AW7" s="228">
        <v>1005409</v>
      </c>
      <c r="AX7" s="228">
        <v>1081936</v>
      </c>
      <c r="AY7" s="228">
        <v>1122824</v>
      </c>
      <c r="AZ7" s="228">
        <v>1079743</v>
      </c>
      <c r="BA7" s="228">
        <v>911759</v>
      </c>
      <c r="BB7" s="228">
        <v>1024543</v>
      </c>
    </row>
    <row r="8" spans="1:54">
      <c r="A8" s="228" t="s">
        <v>150</v>
      </c>
      <c r="B8" s="28" t="s">
        <v>151</v>
      </c>
      <c r="C8" s="228">
        <v>28359</v>
      </c>
      <c r="D8" s="228">
        <v>29806</v>
      </c>
      <c r="E8" s="228">
        <v>29071</v>
      </c>
      <c r="F8" s="228">
        <v>32277</v>
      </c>
      <c r="G8" s="228">
        <v>34800</v>
      </c>
      <c r="H8" s="228">
        <v>39225</v>
      </c>
      <c r="I8" s="228">
        <v>46456</v>
      </c>
      <c r="J8" s="228">
        <v>54034</v>
      </c>
      <c r="K8" s="228">
        <v>54865</v>
      </c>
      <c r="L8" s="228">
        <v>59850</v>
      </c>
      <c r="M8" s="228">
        <v>66953</v>
      </c>
      <c r="N8" s="228">
        <v>68725</v>
      </c>
      <c r="O8" s="228">
        <v>71469</v>
      </c>
      <c r="P8" s="228">
        <v>81663</v>
      </c>
      <c r="Q8" s="228">
        <v>98282</v>
      </c>
      <c r="R8" s="228">
        <v>108228</v>
      </c>
      <c r="S8" s="228">
        <v>112395</v>
      </c>
      <c r="T8" s="228">
        <v>126446</v>
      </c>
      <c r="U8" s="228">
        <v>154141</v>
      </c>
      <c r="V8" s="228">
        <v>186979</v>
      </c>
      <c r="W8" s="228">
        <v>216197</v>
      </c>
      <c r="X8" s="228">
        <v>226222</v>
      </c>
      <c r="Y8" s="228">
        <v>252697</v>
      </c>
      <c r="Z8" s="228">
        <v>248902</v>
      </c>
      <c r="AA8" s="228">
        <v>262854</v>
      </c>
      <c r="AB8" s="228">
        <v>312236</v>
      </c>
      <c r="AC8" s="228">
        <v>331668</v>
      </c>
      <c r="AD8" s="228">
        <v>343307</v>
      </c>
      <c r="AE8" s="228">
        <v>349914</v>
      </c>
      <c r="AF8" s="228">
        <v>380994</v>
      </c>
      <c r="AG8" s="228">
        <v>414029</v>
      </c>
      <c r="AH8" s="228">
        <v>419523</v>
      </c>
      <c r="AI8" s="228">
        <v>414569</v>
      </c>
      <c r="AJ8" s="228">
        <v>439554</v>
      </c>
      <c r="AK8" s="228">
        <v>489415</v>
      </c>
      <c r="AL8" s="228">
        <v>544642</v>
      </c>
      <c r="AM8" s="228">
        <v>602763</v>
      </c>
      <c r="AN8" s="228">
        <v>650783</v>
      </c>
      <c r="AO8" s="228">
        <v>718342</v>
      </c>
      <c r="AP8" s="228">
        <v>786007</v>
      </c>
      <c r="AQ8" s="228">
        <v>870958</v>
      </c>
      <c r="AR8" s="228">
        <v>950543</v>
      </c>
      <c r="AS8" s="228">
        <v>898107</v>
      </c>
      <c r="AT8" s="228">
        <v>842683</v>
      </c>
      <c r="AU8" s="228">
        <v>853812</v>
      </c>
      <c r="AV8" s="228">
        <v>916383</v>
      </c>
      <c r="AW8" s="228">
        <v>995571</v>
      </c>
      <c r="AX8" s="228">
        <v>1071659</v>
      </c>
      <c r="AY8" s="228">
        <v>1112569</v>
      </c>
      <c r="AZ8" s="228">
        <v>1069990</v>
      </c>
      <c r="BA8" s="228">
        <v>903022</v>
      </c>
      <c r="BB8" s="228">
        <v>1015666</v>
      </c>
    </row>
    <row r="9" spans="1:54">
      <c r="A9" s="228" t="s">
        <v>152</v>
      </c>
      <c r="B9" s="228" t="s">
        <v>153</v>
      </c>
      <c r="C9" s="228">
        <v>3988</v>
      </c>
      <c r="D9" s="228">
        <v>4869</v>
      </c>
      <c r="E9" s="228">
        <v>5261</v>
      </c>
      <c r="F9" s="228">
        <v>5707</v>
      </c>
      <c r="G9" s="228">
        <v>6527</v>
      </c>
      <c r="H9" s="228">
        <v>7364</v>
      </c>
      <c r="I9" s="228">
        <v>8517</v>
      </c>
      <c r="J9" s="228">
        <v>10663</v>
      </c>
      <c r="K9" s="228">
        <v>11277</v>
      </c>
      <c r="L9" s="228">
        <v>11915</v>
      </c>
      <c r="M9" s="228">
        <v>14611</v>
      </c>
      <c r="N9" s="228">
        <v>16637</v>
      </c>
      <c r="O9" s="228">
        <v>17335</v>
      </c>
      <c r="P9" s="228">
        <v>19452</v>
      </c>
      <c r="Q9" s="228">
        <v>23080</v>
      </c>
      <c r="R9" s="228">
        <v>26981</v>
      </c>
      <c r="S9" s="228">
        <v>28536</v>
      </c>
      <c r="T9" s="228">
        <v>32716</v>
      </c>
      <c r="U9" s="228">
        <v>39166</v>
      </c>
      <c r="V9" s="228">
        <v>48687</v>
      </c>
      <c r="W9" s="228">
        <v>58485</v>
      </c>
      <c r="X9" s="228">
        <v>68770</v>
      </c>
      <c r="Y9" s="228">
        <v>81464</v>
      </c>
      <c r="Z9" s="228">
        <v>88259</v>
      </c>
      <c r="AA9" s="228">
        <v>100068</v>
      </c>
      <c r="AB9" s="228">
        <v>121541</v>
      </c>
      <c r="AC9" s="228">
        <v>130349</v>
      </c>
      <c r="AD9" s="228">
        <v>136761</v>
      </c>
      <c r="AE9" s="228">
        <v>141189</v>
      </c>
      <c r="AF9" s="228">
        <v>154934</v>
      </c>
      <c r="AG9" s="228">
        <v>172587</v>
      </c>
      <c r="AH9" s="228">
        <v>177198</v>
      </c>
      <c r="AI9" s="228">
        <v>182924</v>
      </c>
      <c r="AJ9" s="228">
        <v>199923</v>
      </c>
      <c r="AK9" s="228">
        <v>217603</v>
      </c>
      <c r="AL9" s="228">
        <v>235222</v>
      </c>
      <c r="AM9" s="228">
        <v>263002</v>
      </c>
      <c r="AN9" s="228">
        <v>290142</v>
      </c>
      <c r="AO9" s="228">
        <v>330278</v>
      </c>
      <c r="AP9" s="228">
        <v>366099</v>
      </c>
      <c r="AQ9" s="228">
        <v>417090</v>
      </c>
      <c r="AR9" s="228">
        <v>478249</v>
      </c>
      <c r="AS9" s="228">
        <v>452520</v>
      </c>
      <c r="AT9" s="228">
        <v>419779</v>
      </c>
      <c r="AU9" s="228">
        <v>430905</v>
      </c>
      <c r="AV9" s="228">
        <v>455310</v>
      </c>
      <c r="AW9" s="228">
        <v>475269</v>
      </c>
      <c r="AX9" s="228">
        <v>505236</v>
      </c>
      <c r="AY9" s="228">
        <v>536602</v>
      </c>
      <c r="AZ9" s="228">
        <v>536387</v>
      </c>
      <c r="BA9" s="228">
        <v>504014</v>
      </c>
      <c r="BB9" s="228">
        <v>543847</v>
      </c>
    </row>
    <row r="10" spans="1:54">
      <c r="A10" s="228" t="s">
        <v>154</v>
      </c>
      <c r="B10" s="228" t="s">
        <v>155</v>
      </c>
      <c r="C10" s="228">
        <v>1799</v>
      </c>
      <c r="D10" s="228">
        <v>2571</v>
      </c>
      <c r="E10" s="228">
        <v>3111</v>
      </c>
      <c r="F10" s="228">
        <v>3603</v>
      </c>
      <c r="G10" s="228">
        <v>4035</v>
      </c>
      <c r="H10" s="228">
        <v>4463</v>
      </c>
      <c r="I10" s="228">
        <v>5291</v>
      </c>
      <c r="J10" s="228">
        <v>6683</v>
      </c>
      <c r="K10" s="228">
        <v>7255</v>
      </c>
      <c r="L10" s="228">
        <v>7852</v>
      </c>
      <c r="M10" s="228">
        <v>9897</v>
      </c>
      <c r="N10" s="228">
        <v>11554</v>
      </c>
      <c r="O10" s="228">
        <v>11825</v>
      </c>
      <c r="P10" s="228">
        <v>12865</v>
      </c>
      <c r="Q10" s="228">
        <v>14863</v>
      </c>
      <c r="R10" s="228">
        <v>16762</v>
      </c>
      <c r="S10" s="228">
        <v>17651</v>
      </c>
      <c r="T10" s="228">
        <v>20225</v>
      </c>
      <c r="U10" s="228">
        <v>24883</v>
      </c>
      <c r="V10" s="228">
        <v>30732</v>
      </c>
      <c r="W10" s="228">
        <v>38590</v>
      </c>
      <c r="X10" s="228">
        <v>46589</v>
      </c>
      <c r="Y10" s="228">
        <v>56164</v>
      </c>
      <c r="Z10" s="228">
        <v>61768</v>
      </c>
      <c r="AA10" s="228">
        <v>69783</v>
      </c>
      <c r="AB10" s="228">
        <v>85992</v>
      </c>
      <c r="AC10" s="228">
        <v>94490</v>
      </c>
      <c r="AD10" s="228">
        <v>98084</v>
      </c>
      <c r="AE10" s="228">
        <v>104006</v>
      </c>
      <c r="AF10" s="228">
        <v>115873</v>
      </c>
      <c r="AG10" s="228">
        <v>128601</v>
      </c>
      <c r="AH10" s="228">
        <v>131494</v>
      </c>
      <c r="AI10" s="228">
        <v>135084</v>
      </c>
      <c r="AJ10" s="228">
        <v>148076</v>
      </c>
      <c r="AK10" s="228">
        <v>160901</v>
      </c>
      <c r="AL10" s="228">
        <v>177448</v>
      </c>
      <c r="AM10" s="228">
        <v>204200</v>
      </c>
      <c r="AN10" s="228">
        <v>229020</v>
      </c>
      <c r="AO10" s="228">
        <v>268859</v>
      </c>
      <c r="AP10" s="228">
        <v>300936</v>
      </c>
      <c r="AQ10" s="228">
        <v>353302</v>
      </c>
      <c r="AR10" s="228">
        <v>410956</v>
      </c>
      <c r="AS10" s="228">
        <v>383248</v>
      </c>
      <c r="AT10" s="228">
        <v>346503</v>
      </c>
      <c r="AU10" s="228">
        <v>350283</v>
      </c>
      <c r="AV10" s="228">
        <v>369304</v>
      </c>
      <c r="AW10" s="228">
        <v>380074</v>
      </c>
      <c r="AX10" s="228">
        <v>405880</v>
      </c>
      <c r="AY10" s="228">
        <v>431448</v>
      </c>
      <c r="AZ10" s="228">
        <v>430892</v>
      </c>
      <c r="BA10" s="228">
        <v>406232</v>
      </c>
      <c r="BB10" s="228">
        <v>435582</v>
      </c>
    </row>
    <row r="11" spans="1:54">
      <c r="A11" s="228" t="s">
        <v>156</v>
      </c>
      <c r="B11" s="228" t="s">
        <v>157</v>
      </c>
      <c r="C11" s="228">
        <v>20</v>
      </c>
      <c r="D11" s="228">
        <v>192</v>
      </c>
      <c r="E11" s="228">
        <v>261</v>
      </c>
      <c r="F11" s="228">
        <v>347</v>
      </c>
      <c r="G11" s="228">
        <v>734</v>
      </c>
      <c r="H11" s="228">
        <v>927</v>
      </c>
      <c r="I11" s="228">
        <v>1163</v>
      </c>
      <c r="J11" s="228">
        <v>1698</v>
      </c>
      <c r="K11" s="228">
        <v>1869</v>
      </c>
      <c r="L11" s="228">
        <v>1925</v>
      </c>
      <c r="M11" s="228">
        <v>2440</v>
      </c>
      <c r="N11" s="228">
        <v>2722</v>
      </c>
      <c r="O11" s="228">
        <v>2774</v>
      </c>
      <c r="P11" s="228">
        <v>3472</v>
      </c>
      <c r="Q11" s="228">
        <v>3539</v>
      </c>
      <c r="R11" s="228">
        <v>3868</v>
      </c>
      <c r="S11" s="228">
        <v>3586</v>
      </c>
      <c r="T11" s="228">
        <v>4403</v>
      </c>
      <c r="U11" s="228">
        <v>5666</v>
      </c>
      <c r="V11" s="228">
        <v>7563</v>
      </c>
      <c r="W11" s="228">
        <v>10163</v>
      </c>
      <c r="X11" s="228">
        <v>12522</v>
      </c>
      <c r="Y11" s="228">
        <v>17128</v>
      </c>
      <c r="Z11" s="228">
        <v>18871</v>
      </c>
      <c r="AA11" s="228">
        <v>23891</v>
      </c>
      <c r="AB11" s="228">
        <v>31609</v>
      </c>
      <c r="AC11" s="228">
        <v>33734</v>
      </c>
      <c r="AD11" s="228">
        <v>33410</v>
      </c>
      <c r="AE11" s="228">
        <v>35762</v>
      </c>
      <c r="AF11" s="228">
        <v>37956</v>
      </c>
      <c r="AG11" s="228">
        <v>43093</v>
      </c>
      <c r="AH11" s="228">
        <v>38643</v>
      </c>
      <c r="AI11" s="228">
        <v>37704</v>
      </c>
      <c r="AJ11" s="228">
        <v>44014</v>
      </c>
      <c r="AK11" s="228">
        <v>47935</v>
      </c>
      <c r="AL11" s="228">
        <v>52385</v>
      </c>
      <c r="AM11" s="228">
        <v>66110</v>
      </c>
      <c r="AN11" s="228">
        <v>72793</v>
      </c>
      <c r="AO11" s="228">
        <v>81375</v>
      </c>
      <c r="AP11" s="228">
        <v>87887</v>
      </c>
      <c r="AQ11" s="228">
        <v>97231</v>
      </c>
      <c r="AR11" s="228">
        <v>103178</v>
      </c>
      <c r="AS11" s="228">
        <v>87556</v>
      </c>
      <c r="AT11" s="228">
        <v>79725</v>
      </c>
      <c r="AU11" s="228">
        <v>77643</v>
      </c>
      <c r="AV11" s="228">
        <v>80212</v>
      </c>
      <c r="AW11" s="228">
        <v>78889</v>
      </c>
      <c r="AX11" s="228">
        <v>84890</v>
      </c>
      <c r="AY11" s="228">
        <v>87032</v>
      </c>
      <c r="AZ11" s="228">
        <v>84920</v>
      </c>
      <c r="BA11" s="228">
        <v>75590</v>
      </c>
      <c r="BB11" s="228">
        <v>93835</v>
      </c>
    </row>
    <row r="12" spans="1:54">
      <c r="A12" s="228" t="s">
        <v>158</v>
      </c>
      <c r="B12" s="228" t="s">
        <v>159</v>
      </c>
      <c r="C12" s="228">
        <v>14</v>
      </c>
      <c r="D12" s="228">
        <v>127</v>
      </c>
      <c r="E12" s="228">
        <v>167</v>
      </c>
      <c r="F12" s="228">
        <v>221</v>
      </c>
      <c r="G12" s="228">
        <v>433</v>
      </c>
      <c r="H12" s="228">
        <v>541</v>
      </c>
      <c r="I12" s="228">
        <v>677</v>
      </c>
      <c r="J12" s="228">
        <v>1011</v>
      </c>
      <c r="K12" s="228">
        <v>1172</v>
      </c>
      <c r="L12" s="228">
        <v>1318</v>
      </c>
      <c r="M12" s="228">
        <v>1790</v>
      </c>
      <c r="N12" s="228">
        <v>2321</v>
      </c>
      <c r="O12" s="228">
        <v>2410</v>
      </c>
      <c r="P12" s="228">
        <v>2778</v>
      </c>
      <c r="Q12" s="228">
        <v>3220</v>
      </c>
      <c r="R12" s="228">
        <v>3912</v>
      </c>
      <c r="S12" s="228">
        <v>4780</v>
      </c>
      <c r="T12" s="228">
        <v>5204</v>
      </c>
      <c r="U12" s="228">
        <v>5476</v>
      </c>
      <c r="V12" s="228">
        <v>6345</v>
      </c>
      <c r="W12" s="228">
        <v>8135</v>
      </c>
      <c r="X12" s="228">
        <v>9836</v>
      </c>
      <c r="Y12" s="228">
        <v>11845</v>
      </c>
      <c r="Z12" s="228">
        <v>14040</v>
      </c>
      <c r="AA12" s="228">
        <v>16384</v>
      </c>
      <c r="AB12" s="228">
        <v>20362</v>
      </c>
      <c r="AC12" s="228">
        <v>23762</v>
      </c>
      <c r="AD12" s="228">
        <v>25614</v>
      </c>
      <c r="AE12" s="228">
        <v>28995</v>
      </c>
      <c r="AF12" s="228">
        <v>34178</v>
      </c>
      <c r="AG12" s="228">
        <v>41869</v>
      </c>
      <c r="AH12" s="228">
        <v>47632</v>
      </c>
      <c r="AI12" s="228">
        <v>53720</v>
      </c>
      <c r="AJ12" s="228">
        <v>57855</v>
      </c>
      <c r="AK12" s="228">
        <v>64274</v>
      </c>
      <c r="AL12" s="228">
        <v>68262</v>
      </c>
      <c r="AM12" s="228">
        <v>74635</v>
      </c>
      <c r="AN12" s="228">
        <v>85474</v>
      </c>
      <c r="AO12" s="228">
        <v>107483</v>
      </c>
      <c r="AP12" s="228">
        <v>125993</v>
      </c>
      <c r="AQ12" s="228">
        <v>157332</v>
      </c>
      <c r="AR12" s="228">
        <v>184455</v>
      </c>
      <c r="AS12" s="228">
        <v>186590</v>
      </c>
      <c r="AT12" s="228">
        <v>183043</v>
      </c>
      <c r="AU12" s="228">
        <v>191272</v>
      </c>
      <c r="AV12" s="228">
        <v>205681</v>
      </c>
      <c r="AW12" s="228">
        <v>218004</v>
      </c>
      <c r="AX12" s="228">
        <v>229785</v>
      </c>
      <c r="AY12" s="228">
        <v>245006</v>
      </c>
      <c r="AZ12" s="228">
        <v>257213</v>
      </c>
      <c r="BA12" s="228">
        <v>253204</v>
      </c>
      <c r="BB12" s="228">
        <v>257923</v>
      </c>
    </row>
    <row r="13" spans="1:54">
      <c r="A13" s="228" t="s">
        <v>160</v>
      </c>
      <c r="B13" s="228" t="s">
        <v>161</v>
      </c>
      <c r="C13" s="228">
        <v>1765</v>
      </c>
      <c r="D13" s="228">
        <v>2252</v>
      </c>
      <c r="E13" s="228">
        <v>2683</v>
      </c>
      <c r="F13" s="228">
        <v>3035</v>
      </c>
      <c r="G13" s="228">
        <v>2868</v>
      </c>
      <c r="H13" s="228">
        <v>2995</v>
      </c>
      <c r="I13" s="228">
        <v>3451</v>
      </c>
      <c r="J13" s="228">
        <v>3974</v>
      </c>
      <c r="K13" s="228">
        <v>4214</v>
      </c>
      <c r="L13" s="228">
        <v>4609</v>
      </c>
      <c r="M13" s="228">
        <v>5667</v>
      </c>
      <c r="N13" s="228">
        <v>6511</v>
      </c>
      <c r="O13" s="228">
        <v>6641</v>
      </c>
      <c r="P13" s="228">
        <v>6615</v>
      </c>
      <c r="Q13" s="228">
        <v>8104</v>
      </c>
      <c r="R13" s="228">
        <v>8982</v>
      </c>
      <c r="S13" s="228">
        <v>9285</v>
      </c>
      <c r="T13" s="228">
        <v>10618</v>
      </c>
      <c r="U13" s="228">
        <v>13741</v>
      </c>
      <c r="V13" s="228">
        <v>16824</v>
      </c>
      <c r="W13" s="228">
        <v>20292</v>
      </c>
      <c r="X13" s="228">
        <v>24231</v>
      </c>
      <c r="Y13" s="228">
        <v>27191</v>
      </c>
      <c r="Z13" s="228">
        <v>28857</v>
      </c>
      <c r="AA13" s="228">
        <v>29508</v>
      </c>
      <c r="AB13" s="228">
        <v>34021</v>
      </c>
      <c r="AC13" s="228">
        <v>36994</v>
      </c>
      <c r="AD13" s="228">
        <v>39060</v>
      </c>
      <c r="AE13" s="228">
        <v>39249</v>
      </c>
      <c r="AF13" s="228">
        <v>43739</v>
      </c>
      <c r="AG13" s="228">
        <v>43639</v>
      </c>
      <c r="AH13" s="228">
        <v>45219</v>
      </c>
      <c r="AI13" s="228">
        <v>43660</v>
      </c>
      <c r="AJ13" s="228">
        <v>46207</v>
      </c>
      <c r="AK13" s="228">
        <v>48692</v>
      </c>
      <c r="AL13" s="228">
        <v>56801</v>
      </c>
      <c r="AM13" s="228">
        <v>63455</v>
      </c>
      <c r="AN13" s="228">
        <v>70753</v>
      </c>
      <c r="AO13" s="228">
        <v>80001</v>
      </c>
      <c r="AP13" s="228">
        <v>87056</v>
      </c>
      <c r="AQ13" s="228">
        <v>98739</v>
      </c>
      <c r="AR13" s="228">
        <v>123323</v>
      </c>
      <c r="AS13" s="228">
        <v>109102</v>
      </c>
      <c r="AT13" s="228">
        <v>83735</v>
      </c>
      <c r="AU13" s="228">
        <v>81368</v>
      </c>
      <c r="AV13" s="228">
        <v>83411</v>
      </c>
      <c r="AW13" s="228">
        <v>83181</v>
      </c>
      <c r="AX13" s="228">
        <v>91205</v>
      </c>
      <c r="AY13" s="228">
        <v>99410</v>
      </c>
      <c r="AZ13" s="228">
        <v>88759</v>
      </c>
      <c r="BA13" s="228">
        <v>77438</v>
      </c>
      <c r="BB13" s="228">
        <v>83824</v>
      </c>
    </row>
    <row r="14" spans="1:54">
      <c r="A14" s="228" t="s">
        <v>162</v>
      </c>
      <c r="B14" s="228" t="s">
        <v>163</v>
      </c>
      <c r="C14" s="228">
        <v>236</v>
      </c>
      <c r="D14" s="228">
        <v>288</v>
      </c>
      <c r="E14" s="228">
        <v>320</v>
      </c>
      <c r="F14" s="228">
        <v>343</v>
      </c>
      <c r="G14" s="228">
        <v>418</v>
      </c>
      <c r="H14" s="228">
        <v>479</v>
      </c>
      <c r="I14" s="228">
        <v>521</v>
      </c>
      <c r="J14" s="228">
        <v>605</v>
      </c>
      <c r="K14" s="228">
        <v>821</v>
      </c>
      <c r="L14" s="228">
        <v>844</v>
      </c>
      <c r="M14" s="228">
        <v>1061</v>
      </c>
      <c r="N14" s="228">
        <v>1243</v>
      </c>
      <c r="O14" s="228">
        <v>1486</v>
      </c>
      <c r="P14" s="228">
        <v>1640</v>
      </c>
      <c r="Q14" s="228">
        <v>1967</v>
      </c>
      <c r="R14" s="228">
        <v>2401</v>
      </c>
      <c r="S14" s="228">
        <v>2807</v>
      </c>
      <c r="T14" s="228">
        <v>3314</v>
      </c>
      <c r="U14" s="228">
        <v>3640</v>
      </c>
      <c r="V14" s="228">
        <v>4419</v>
      </c>
      <c r="W14" s="228">
        <v>4797</v>
      </c>
      <c r="X14" s="228">
        <v>5197</v>
      </c>
      <c r="Y14" s="228">
        <v>6319</v>
      </c>
      <c r="Z14" s="228">
        <v>8256</v>
      </c>
      <c r="AA14" s="228">
        <v>9126</v>
      </c>
      <c r="AB14" s="228">
        <v>10100</v>
      </c>
      <c r="AC14" s="228">
        <v>10414</v>
      </c>
      <c r="AD14" s="228">
        <v>11115</v>
      </c>
      <c r="AE14" s="228">
        <v>12400</v>
      </c>
      <c r="AF14" s="228">
        <v>13525</v>
      </c>
      <c r="AG14" s="228">
        <v>14484</v>
      </c>
      <c r="AH14" s="228">
        <v>16410</v>
      </c>
      <c r="AI14" s="228">
        <v>17809</v>
      </c>
      <c r="AJ14" s="228">
        <v>19890</v>
      </c>
      <c r="AK14" s="228">
        <v>22063</v>
      </c>
      <c r="AL14" s="228">
        <v>21368</v>
      </c>
      <c r="AM14" s="228">
        <v>21779</v>
      </c>
      <c r="AN14" s="228">
        <v>23769</v>
      </c>
      <c r="AO14" s="228">
        <v>26440</v>
      </c>
      <c r="AP14" s="228">
        <v>30301</v>
      </c>
      <c r="AQ14" s="228">
        <v>32223</v>
      </c>
      <c r="AR14" s="228">
        <v>35211</v>
      </c>
      <c r="AS14" s="228">
        <v>38464</v>
      </c>
      <c r="AT14" s="228">
        <v>43785</v>
      </c>
      <c r="AU14" s="228">
        <v>47611</v>
      </c>
      <c r="AV14" s="228">
        <v>51066</v>
      </c>
      <c r="AW14" s="228">
        <v>58613</v>
      </c>
      <c r="AX14" s="228">
        <v>60662</v>
      </c>
      <c r="AY14" s="228">
        <v>67930</v>
      </c>
      <c r="AZ14" s="228">
        <v>68216</v>
      </c>
      <c r="BA14" s="228">
        <v>65533</v>
      </c>
      <c r="BB14" s="228">
        <v>72147</v>
      </c>
    </row>
    <row r="15" spans="1:54">
      <c r="A15" s="228" t="s">
        <v>164</v>
      </c>
      <c r="B15" s="228" t="s">
        <v>165</v>
      </c>
      <c r="C15" s="228">
        <v>47</v>
      </c>
      <c r="D15" s="228">
        <v>66</v>
      </c>
      <c r="E15" s="228">
        <v>75</v>
      </c>
      <c r="F15" s="228">
        <v>86</v>
      </c>
      <c r="G15" s="228">
        <v>112</v>
      </c>
      <c r="H15" s="228">
        <v>128</v>
      </c>
      <c r="I15" s="228">
        <v>122</v>
      </c>
      <c r="J15" s="228">
        <v>159</v>
      </c>
      <c r="K15" s="228">
        <v>186</v>
      </c>
      <c r="L15" s="228">
        <v>161</v>
      </c>
      <c r="M15" s="228">
        <v>211</v>
      </c>
      <c r="N15" s="228">
        <v>261</v>
      </c>
      <c r="O15" s="228">
        <v>303</v>
      </c>
      <c r="P15" s="228">
        <v>451</v>
      </c>
      <c r="Q15" s="228">
        <v>507</v>
      </c>
      <c r="R15" s="228">
        <v>724</v>
      </c>
      <c r="S15" s="228">
        <v>930</v>
      </c>
      <c r="T15" s="228">
        <v>1032</v>
      </c>
      <c r="U15" s="228">
        <v>1332</v>
      </c>
      <c r="V15" s="228">
        <v>1615</v>
      </c>
      <c r="W15" s="228">
        <v>1724</v>
      </c>
      <c r="X15" s="228">
        <v>1652</v>
      </c>
      <c r="Y15" s="228">
        <v>2066</v>
      </c>
      <c r="Z15" s="228">
        <v>3066</v>
      </c>
      <c r="AA15" s="228">
        <v>3436</v>
      </c>
      <c r="AB15" s="228">
        <v>4291</v>
      </c>
      <c r="AC15" s="228">
        <v>4359</v>
      </c>
      <c r="AD15" s="228">
        <v>4610</v>
      </c>
      <c r="AE15" s="228">
        <v>4610</v>
      </c>
      <c r="AF15" s="228">
        <v>4963</v>
      </c>
      <c r="AG15" s="228">
        <v>5555</v>
      </c>
      <c r="AH15" s="228">
        <v>6068</v>
      </c>
      <c r="AI15" s="228">
        <v>6461</v>
      </c>
      <c r="AJ15" s="228">
        <v>7019</v>
      </c>
      <c r="AK15" s="228">
        <v>7472</v>
      </c>
      <c r="AL15" s="228">
        <v>7339</v>
      </c>
      <c r="AM15" s="228">
        <v>7605</v>
      </c>
      <c r="AN15" s="228">
        <v>8699</v>
      </c>
      <c r="AO15" s="228">
        <v>10622</v>
      </c>
      <c r="AP15" s="228">
        <v>12553</v>
      </c>
      <c r="AQ15" s="228">
        <v>12815</v>
      </c>
      <c r="AR15" s="228">
        <v>14292</v>
      </c>
      <c r="AS15" s="228">
        <v>15510</v>
      </c>
      <c r="AT15" s="228">
        <v>19515</v>
      </c>
      <c r="AU15" s="228">
        <v>20813</v>
      </c>
      <c r="AV15" s="228">
        <v>24104</v>
      </c>
      <c r="AW15" s="228">
        <v>28250</v>
      </c>
      <c r="AX15" s="228">
        <v>27911</v>
      </c>
      <c r="AY15" s="228">
        <v>32638</v>
      </c>
      <c r="AZ15" s="228">
        <v>29607</v>
      </c>
      <c r="BA15" s="228">
        <v>27071</v>
      </c>
      <c r="BB15" s="228">
        <v>31704</v>
      </c>
    </row>
    <row r="16" spans="1:54">
      <c r="A16" s="228" t="s">
        <v>166</v>
      </c>
      <c r="B16" s="228" t="s">
        <v>167</v>
      </c>
      <c r="C16" s="228">
        <v>189</v>
      </c>
      <c r="D16" s="228">
        <v>223</v>
      </c>
      <c r="E16" s="228">
        <v>245</v>
      </c>
      <c r="F16" s="228">
        <v>257</v>
      </c>
      <c r="G16" s="228">
        <v>306</v>
      </c>
      <c r="H16" s="228">
        <v>352</v>
      </c>
      <c r="I16" s="228">
        <v>399</v>
      </c>
      <c r="J16" s="228">
        <v>446</v>
      </c>
      <c r="K16" s="228">
        <v>634</v>
      </c>
      <c r="L16" s="228">
        <v>683</v>
      </c>
      <c r="M16" s="228">
        <v>850</v>
      </c>
      <c r="N16" s="228">
        <v>983</v>
      </c>
      <c r="O16" s="228">
        <v>1183</v>
      </c>
      <c r="P16" s="228">
        <v>1190</v>
      </c>
      <c r="Q16" s="228">
        <v>1460</v>
      </c>
      <c r="R16" s="228">
        <v>1678</v>
      </c>
      <c r="S16" s="228">
        <v>1876</v>
      </c>
      <c r="T16" s="228">
        <v>2282</v>
      </c>
      <c r="U16" s="228">
        <v>2308</v>
      </c>
      <c r="V16" s="228">
        <v>2804</v>
      </c>
      <c r="W16" s="228">
        <v>3073</v>
      </c>
      <c r="X16" s="228">
        <v>3545</v>
      </c>
      <c r="Y16" s="228">
        <v>4254</v>
      </c>
      <c r="Z16" s="228">
        <v>5189</v>
      </c>
      <c r="AA16" s="228">
        <v>5690</v>
      </c>
      <c r="AB16" s="228">
        <v>5809</v>
      </c>
      <c r="AC16" s="228">
        <v>6055</v>
      </c>
      <c r="AD16" s="228">
        <v>6505</v>
      </c>
      <c r="AE16" s="228">
        <v>7790</v>
      </c>
      <c r="AF16" s="228">
        <v>8562</v>
      </c>
      <c r="AG16" s="228">
        <v>8929</v>
      </c>
      <c r="AH16" s="228">
        <v>10343</v>
      </c>
      <c r="AI16" s="228">
        <v>11348</v>
      </c>
      <c r="AJ16" s="228">
        <v>12871</v>
      </c>
      <c r="AK16" s="228">
        <v>14591</v>
      </c>
      <c r="AL16" s="228">
        <v>14029</v>
      </c>
      <c r="AM16" s="228">
        <v>14173</v>
      </c>
      <c r="AN16" s="228">
        <v>15070</v>
      </c>
      <c r="AO16" s="228">
        <v>15818</v>
      </c>
      <c r="AP16" s="228">
        <v>17748</v>
      </c>
      <c r="AQ16" s="228">
        <v>19409</v>
      </c>
      <c r="AR16" s="228">
        <v>20920</v>
      </c>
      <c r="AS16" s="228">
        <v>22953</v>
      </c>
      <c r="AT16" s="228">
        <v>24270</v>
      </c>
      <c r="AU16" s="228">
        <v>26798</v>
      </c>
      <c r="AV16" s="228">
        <v>26963</v>
      </c>
      <c r="AW16" s="228">
        <v>30363</v>
      </c>
      <c r="AX16" s="228">
        <v>32751</v>
      </c>
      <c r="AY16" s="228">
        <v>35291</v>
      </c>
      <c r="AZ16" s="228">
        <v>38609</v>
      </c>
      <c r="BA16" s="228">
        <v>38463</v>
      </c>
      <c r="BB16" s="228">
        <v>40443</v>
      </c>
    </row>
    <row r="17" spans="1:54">
      <c r="A17" s="228" t="s">
        <v>168</v>
      </c>
      <c r="B17" s="228" t="s">
        <v>169</v>
      </c>
      <c r="C17" s="228">
        <v>473</v>
      </c>
      <c r="D17" s="228">
        <v>490</v>
      </c>
      <c r="E17" s="228">
        <v>479</v>
      </c>
      <c r="F17" s="228">
        <v>446</v>
      </c>
      <c r="G17" s="228">
        <v>474</v>
      </c>
      <c r="H17" s="228">
        <v>495</v>
      </c>
      <c r="I17" s="228">
        <v>567</v>
      </c>
      <c r="J17" s="228">
        <v>639</v>
      </c>
      <c r="K17" s="228">
        <v>722</v>
      </c>
      <c r="L17" s="228">
        <v>735</v>
      </c>
      <c r="M17" s="228">
        <v>798</v>
      </c>
      <c r="N17" s="228">
        <v>892</v>
      </c>
      <c r="O17" s="228">
        <v>875</v>
      </c>
      <c r="P17" s="228">
        <v>1130</v>
      </c>
      <c r="Q17" s="228">
        <v>1282</v>
      </c>
      <c r="R17" s="228">
        <v>1722</v>
      </c>
      <c r="S17" s="228">
        <v>1799</v>
      </c>
      <c r="T17" s="228">
        <v>2065</v>
      </c>
      <c r="U17" s="228">
        <v>3492</v>
      </c>
      <c r="V17" s="228">
        <v>4070</v>
      </c>
      <c r="W17" s="228">
        <v>4413</v>
      </c>
      <c r="X17" s="228">
        <v>4925</v>
      </c>
      <c r="Y17" s="228">
        <v>5601</v>
      </c>
      <c r="Z17" s="228">
        <v>6126</v>
      </c>
      <c r="AA17" s="228">
        <v>6319</v>
      </c>
      <c r="AB17" s="228">
        <v>7776</v>
      </c>
      <c r="AC17" s="228">
        <v>8308</v>
      </c>
      <c r="AD17" s="228">
        <v>8645</v>
      </c>
      <c r="AE17" s="228">
        <v>8853</v>
      </c>
      <c r="AF17" s="228">
        <v>9208</v>
      </c>
      <c r="AG17" s="228">
        <v>11732</v>
      </c>
      <c r="AH17" s="228">
        <v>12916</v>
      </c>
      <c r="AI17" s="228">
        <v>13395</v>
      </c>
      <c r="AJ17" s="228">
        <v>14254</v>
      </c>
      <c r="AK17" s="228">
        <v>14521</v>
      </c>
      <c r="AL17" s="228">
        <v>15426</v>
      </c>
      <c r="AM17" s="228">
        <v>17042</v>
      </c>
      <c r="AN17" s="228">
        <v>17909</v>
      </c>
      <c r="AO17" s="228">
        <v>16582</v>
      </c>
      <c r="AP17" s="228">
        <v>17021</v>
      </c>
      <c r="AQ17" s="228">
        <v>17114</v>
      </c>
      <c r="AR17" s="228">
        <v>18387</v>
      </c>
      <c r="AS17" s="228">
        <v>19288</v>
      </c>
      <c r="AT17" s="228">
        <v>19747</v>
      </c>
      <c r="AU17" s="228">
        <v>19683</v>
      </c>
      <c r="AV17" s="228">
        <v>21762</v>
      </c>
      <c r="AW17" s="228">
        <v>23555</v>
      </c>
      <c r="AX17" s="228">
        <v>25677</v>
      </c>
      <c r="AY17" s="228">
        <v>26619</v>
      </c>
      <c r="AZ17" s="228">
        <v>26717</v>
      </c>
      <c r="BA17" s="228">
        <v>23127</v>
      </c>
      <c r="BB17" s="228">
        <v>27269</v>
      </c>
    </row>
    <row r="18" spans="1:54">
      <c r="A18" s="228" t="s">
        <v>170</v>
      </c>
      <c r="B18" s="228" t="s">
        <v>171</v>
      </c>
      <c r="C18" s="228">
        <v>247</v>
      </c>
      <c r="D18" s="228">
        <v>296</v>
      </c>
      <c r="E18" s="228">
        <v>309</v>
      </c>
      <c r="F18" s="228">
        <v>392</v>
      </c>
      <c r="G18" s="228">
        <v>622</v>
      </c>
      <c r="H18" s="228">
        <v>949</v>
      </c>
      <c r="I18" s="228">
        <v>1138</v>
      </c>
      <c r="J18" s="228">
        <v>1447</v>
      </c>
      <c r="K18" s="228">
        <v>1226</v>
      </c>
      <c r="L18" s="228">
        <v>1304</v>
      </c>
      <c r="M18" s="228">
        <v>1460</v>
      </c>
      <c r="N18" s="228">
        <v>1708</v>
      </c>
      <c r="O18" s="228">
        <v>2018</v>
      </c>
      <c r="P18" s="228">
        <v>2478</v>
      </c>
      <c r="Q18" s="228">
        <v>3033</v>
      </c>
      <c r="R18" s="228">
        <v>3506</v>
      </c>
      <c r="S18" s="228">
        <v>3976</v>
      </c>
      <c r="T18" s="228">
        <v>4408</v>
      </c>
      <c r="U18" s="228">
        <v>4323</v>
      </c>
      <c r="V18" s="228">
        <v>5232</v>
      </c>
      <c r="W18" s="228">
        <v>5500</v>
      </c>
      <c r="X18" s="228">
        <v>6358</v>
      </c>
      <c r="Y18" s="228">
        <v>7245</v>
      </c>
      <c r="Z18" s="228">
        <v>7370</v>
      </c>
      <c r="AA18" s="228">
        <v>7272</v>
      </c>
      <c r="AB18" s="228">
        <v>9083</v>
      </c>
      <c r="AC18" s="228">
        <v>8791</v>
      </c>
      <c r="AD18" s="228">
        <v>9254</v>
      </c>
      <c r="AE18" s="228">
        <v>9659</v>
      </c>
      <c r="AF18" s="228">
        <v>10717</v>
      </c>
      <c r="AG18" s="228">
        <v>11672</v>
      </c>
      <c r="AH18" s="228">
        <v>11421</v>
      </c>
      <c r="AI18" s="228">
        <v>12000</v>
      </c>
      <c r="AJ18" s="228">
        <v>12571</v>
      </c>
      <c r="AK18" s="228">
        <v>14488</v>
      </c>
      <c r="AL18" s="228">
        <v>15297</v>
      </c>
      <c r="AM18" s="228">
        <v>14187</v>
      </c>
      <c r="AN18" s="228">
        <v>13587</v>
      </c>
      <c r="AO18" s="228">
        <v>12634</v>
      </c>
      <c r="AP18" s="228">
        <v>12701</v>
      </c>
      <c r="AQ18" s="228">
        <v>10729</v>
      </c>
      <c r="AR18" s="228">
        <v>9838</v>
      </c>
      <c r="AS18" s="228">
        <v>6738</v>
      </c>
      <c r="AT18" s="228">
        <v>4576</v>
      </c>
      <c r="AU18" s="228">
        <v>5196</v>
      </c>
      <c r="AV18" s="228">
        <v>4787</v>
      </c>
      <c r="AW18" s="228">
        <v>4456</v>
      </c>
      <c r="AX18" s="228">
        <v>4061</v>
      </c>
      <c r="AY18" s="228">
        <v>6156</v>
      </c>
      <c r="AZ18" s="228">
        <v>5674</v>
      </c>
      <c r="BA18" s="228">
        <v>4416</v>
      </c>
      <c r="BB18" s="228">
        <v>3924</v>
      </c>
    </row>
    <row r="19" spans="1:54">
      <c r="A19" s="228" t="s">
        <v>172</v>
      </c>
      <c r="B19" s="228" t="s">
        <v>173</v>
      </c>
      <c r="C19" s="228">
        <v>1233</v>
      </c>
      <c r="D19" s="228">
        <v>1224</v>
      </c>
      <c r="E19" s="228">
        <v>1042</v>
      </c>
      <c r="F19" s="228">
        <v>923</v>
      </c>
      <c r="G19" s="228">
        <v>978</v>
      </c>
      <c r="H19" s="228">
        <v>978</v>
      </c>
      <c r="I19" s="228">
        <v>1000</v>
      </c>
      <c r="J19" s="228">
        <v>1289</v>
      </c>
      <c r="K19" s="228">
        <v>1253</v>
      </c>
      <c r="L19" s="228">
        <v>1180</v>
      </c>
      <c r="M19" s="228">
        <v>1395</v>
      </c>
      <c r="N19" s="228">
        <v>1240</v>
      </c>
      <c r="O19" s="228">
        <v>1131</v>
      </c>
      <c r="P19" s="228">
        <v>1339</v>
      </c>
      <c r="Q19" s="228">
        <v>1935</v>
      </c>
      <c r="R19" s="228">
        <v>2590</v>
      </c>
      <c r="S19" s="228">
        <v>2303</v>
      </c>
      <c r="T19" s="228">
        <v>2704</v>
      </c>
      <c r="U19" s="228">
        <v>2828</v>
      </c>
      <c r="V19" s="228">
        <v>4234</v>
      </c>
      <c r="W19" s="228">
        <v>5185</v>
      </c>
      <c r="X19" s="228">
        <v>5701</v>
      </c>
      <c r="Y19" s="228">
        <v>6135</v>
      </c>
      <c r="Z19" s="228">
        <v>4739</v>
      </c>
      <c r="AA19" s="228">
        <v>7568</v>
      </c>
      <c r="AB19" s="228">
        <v>8590</v>
      </c>
      <c r="AC19" s="228">
        <v>8346</v>
      </c>
      <c r="AD19" s="228">
        <v>9663</v>
      </c>
      <c r="AE19" s="228">
        <v>6271</v>
      </c>
      <c r="AF19" s="228">
        <v>5611</v>
      </c>
      <c r="AG19" s="228">
        <v>6098</v>
      </c>
      <c r="AH19" s="228">
        <v>4957</v>
      </c>
      <c r="AI19" s="228">
        <v>4636</v>
      </c>
      <c r="AJ19" s="228">
        <v>5132</v>
      </c>
      <c r="AK19" s="228">
        <v>5630</v>
      </c>
      <c r="AL19" s="228">
        <v>5683</v>
      </c>
      <c r="AM19" s="228">
        <v>5794</v>
      </c>
      <c r="AN19" s="228">
        <v>5857</v>
      </c>
      <c r="AO19" s="228">
        <v>5763</v>
      </c>
      <c r="AP19" s="228">
        <v>5140</v>
      </c>
      <c r="AQ19" s="228">
        <v>3722</v>
      </c>
      <c r="AR19" s="228">
        <v>3857</v>
      </c>
      <c r="AS19" s="228">
        <v>4782</v>
      </c>
      <c r="AT19" s="228">
        <v>5168</v>
      </c>
      <c r="AU19" s="228">
        <v>8132</v>
      </c>
      <c r="AV19" s="228">
        <v>8391</v>
      </c>
      <c r="AW19" s="228">
        <v>8571</v>
      </c>
      <c r="AX19" s="228">
        <v>8956</v>
      </c>
      <c r="AY19" s="228">
        <v>4449</v>
      </c>
      <c r="AZ19" s="228">
        <v>4888</v>
      </c>
      <c r="BA19" s="228">
        <v>4706</v>
      </c>
      <c r="BB19" s="228">
        <v>4925</v>
      </c>
    </row>
    <row r="20" spans="1:54">
      <c r="A20" s="228" t="s">
        <v>174</v>
      </c>
      <c r="B20" s="228" t="s">
        <v>175</v>
      </c>
      <c r="C20" s="228">
        <v>8525</v>
      </c>
      <c r="D20" s="228">
        <v>9375</v>
      </c>
      <c r="E20" s="228">
        <v>8801</v>
      </c>
      <c r="F20" s="228">
        <v>9253</v>
      </c>
      <c r="G20" s="228">
        <v>10027</v>
      </c>
      <c r="H20" s="228">
        <v>11433</v>
      </c>
      <c r="I20" s="228">
        <v>13680</v>
      </c>
      <c r="J20" s="228">
        <v>16150</v>
      </c>
      <c r="K20" s="228">
        <v>16919</v>
      </c>
      <c r="L20" s="228">
        <v>17280</v>
      </c>
      <c r="M20" s="228">
        <v>19051</v>
      </c>
      <c r="N20" s="228">
        <v>20282</v>
      </c>
      <c r="O20" s="228">
        <v>19459</v>
      </c>
      <c r="P20" s="228">
        <v>21409</v>
      </c>
      <c r="Q20" s="228">
        <v>26023</v>
      </c>
      <c r="R20" s="228">
        <v>30659</v>
      </c>
      <c r="S20" s="228">
        <v>31329</v>
      </c>
      <c r="T20" s="228">
        <v>34120</v>
      </c>
      <c r="U20" s="228">
        <v>39443</v>
      </c>
      <c r="V20" s="228">
        <v>47731</v>
      </c>
      <c r="W20" s="228">
        <v>56162</v>
      </c>
      <c r="X20" s="228">
        <v>60743</v>
      </c>
      <c r="Y20" s="228">
        <v>65485</v>
      </c>
      <c r="Z20" s="228">
        <v>62669</v>
      </c>
      <c r="AA20" s="228">
        <v>58879</v>
      </c>
      <c r="AB20" s="228">
        <v>68140</v>
      </c>
      <c r="AC20" s="228">
        <v>72469</v>
      </c>
      <c r="AD20" s="228">
        <v>75415</v>
      </c>
      <c r="AE20" s="228">
        <v>76712</v>
      </c>
      <c r="AF20" s="228">
        <v>84182</v>
      </c>
      <c r="AG20" s="228">
        <v>93325</v>
      </c>
      <c r="AH20" s="228">
        <v>92142</v>
      </c>
      <c r="AI20" s="228">
        <v>89313</v>
      </c>
      <c r="AJ20" s="228">
        <v>92961</v>
      </c>
      <c r="AK20" s="228">
        <v>102233</v>
      </c>
      <c r="AL20" s="228">
        <v>113620</v>
      </c>
      <c r="AM20" s="228">
        <v>128961</v>
      </c>
      <c r="AN20" s="228">
        <v>136521</v>
      </c>
      <c r="AO20" s="228">
        <v>140418</v>
      </c>
      <c r="AP20" s="228">
        <v>147355</v>
      </c>
      <c r="AQ20" s="228">
        <v>149126</v>
      </c>
      <c r="AR20" s="228">
        <v>162910</v>
      </c>
      <c r="AS20" s="228">
        <v>151879</v>
      </c>
      <c r="AT20" s="228">
        <v>141734</v>
      </c>
      <c r="AU20" s="228">
        <v>142560</v>
      </c>
      <c r="AV20" s="228">
        <v>142030</v>
      </c>
      <c r="AW20" s="228">
        <v>159643</v>
      </c>
      <c r="AX20" s="228">
        <v>178421</v>
      </c>
      <c r="AY20" s="228">
        <v>193019</v>
      </c>
      <c r="AZ20" s="228">
        <v>194462</v>
      </c>
      <c r="BA20" s="228">
        <v>156157</v>
      </c>
      <c r="BB20" s="228">
        <v>168620</v>
      </c>
    </row>
    <row r="21" spans="1:54">
      <c r="A21" s="228" t="s">
        <v>176</v>
      </c>
      <c r="B21" s="228" t="s">
        <v>177</v>
      </c>
      <c r="C21" s="228">
        <v>949</v>
      </c>
      <c r="D21" s="228">
        <v>925</v>
      </c>
      <c r="E21" s="228">
        <v>863</v>
      </c>
      <c r="F21" s="228">
        <v>793</v>
      </c>
      <c r="G21" s="228">
        <v>877</v>
      </c>
      <c r="H21" s="228">
        <v>1019</v>
      </c>
      <c r="I21" s="228">
        <v>1207</v>
      </c>
      <c r="J21" s="228">
        <v>1411</v>
      </c>
      <c r="K21" s="228">
        <v>1405</v>
      </c>
      <c r="L21" s="228">
        <v>1704</v>
      </c>
      <c r="M21" s="228">
        <v>2118</v>
      </c>
      <c r="N21" s="228">
        <v>2577</v>
      </c>
      <c r="O21" s="228">
        <v>2768</v>
      </c>
      <c r="P21" s="228">
        <v>2966</v>
      </c>
      <c r="Q21" s="228">
        <v>3678</v>
      </c>
      <c r="R21" s="228">
        <v>4470</v>
      </c>
      <c r="S21" s="228">
        <v>5328</v>
      </c>
      <c r="T21" s="228">
        <v>6097</v>
      </c>
      <c r="U21" s="228">
        <v>6226</v>
      </c>
      <c r="V21" s="228">
        <v>7057</v>
      </c>
      <c r="W21" s="228">
        <v>8777</v>
      </c>
      <c r="X21" s="228">
        <v>9181</v>
      </c>
      <c r="Y21" s="228">
        <v>9883</v>
      </c>
      <c r="Z21" s="228">
        <v>9548</v>
      </c>
      <c r="AA21" s="228">
        <v>9145</v>
      </c>
      <c r="AB21" s="228">
        <v>8684</v>
      </c>
      <c r="AC21" s="228">
        <v>8626</v>
      </c>
      <c r="AD21" s="228">
        <v>7975</v>
      </c>
      <c r="AE21" s="228">
        <v>7132</v>
      </c>
      <c r="AF21" s="228">
        <v>7958</v>
      </c>
      <c r="AG21" s="228">
        <v>8961</v>
      </c>
      <c r="AH21" s="228">
        <v>9172</v>
      </c>
      <c r="AI21" s="228">
        <v>9373</v>
      </c>
      <c r="AJ21" s="228">
        <v>9599</v>
      </c>
      <c r="AK21" s="228">
        <v>9349</v>
      </c>
      <c r="AL21" s="228">
        <v>10037</v>
      </c>
      <c r="AM21" s="228">
        <v>10838</v>
      </c>
      <c r="AN21" s="228">
        <v>12135</v>
      </c>
      <c r="AO21" s="228">
        <v>10548</v>
      </c>
      <c r="AP21" s="228">
        <v>10900</v>
      </c>
      <c r="AQ21" s="228">
        <v>11493</v>
      </c>
      <c r="AR21" s="228">
        <v>11946</v>
      </c>
      <c r="AS21" s="228">
        <v>11880</v>
      </c>
      <c r="AT21" s="228">
        <v>10672</v>
      </c>
      <c r="AU21" s="228">
        <v>11474</v>
      </c>
      <c r="AV21" s="228">
        <v>12018</v>
      </c>
      <c r="AW21" s="228">
        <v>13547</v>
      </c>
      <c r="AX21" s="228">
        <v>16078</v>
      </c>
      <c r="AY21" s="228">
        <v>18427</v>
      </c>
      <c r="AZ21" s="228">
        <v>21048</v>
      </c>
      <c r="BA21" s="228">
        <v>18894</v>
      </c>
      <c r="BB21" s="228">
        <v>18328</v>
      </c>
    </row>
    <row r="22" spans="1:54">
      <c r="A22" s="228" t="s">
        <v>178</v>
      </c>
      <c r="B22" s="228" t="s">
        <v>179</v>
      </c>
      <c r="C22" s="228">
        <v>584</v>
      </c>
      <c r="D22" s="228">
        <v>556</v>
      </c>
      <c r="E22" s="228">
        <v>477</v>
      </c>
      <c r="F22" s="228">
        <v>425</v>
      </c>
      <c r="G22" s="228">
        <v>423</v>
      </c>
      <c r="H22" s="228">
        <v>427</v>
      </c>
      <c r="I22" s="228">
        <v>450</v>
      </c>
      <c r="J22" s="228">
        <v>546</v>
      </c>
      <c r="K22" s="228">
        <v>760</v>
      </c>
      <c r="L22" s="228">
        <v>940</v>
      </c>
      <c r="M22" s="228">
        <v>1104</v>
      </c>
      <c r="N22" s="228">
        <v>1265</v>
      </c>
      <c r="O22" s="228">
        <v>1453</v>
      </c>
      <c r="P22" s="228">
        <v>1685</v>
      </c>
      <c r="Q22" s="228">
        <v>1691</v>
      </c>
      <c r="R22" s="228">
        <v>1816</v>
      </c>
      <c r="S22" s="228">
        <v>1743</v>
      </c>
      <c r="T22" s="228">
        <v>1770</v>
      </c>
      <c r="U22" s="228">
        <v>1737</v>
      </c>
      <c r="V22" s="228">
        <v>1849</v>
      </c>
      <c r="W22" s="228">
        <v>1877</v>
      </c>
      <c r="X22" s="228">
        <v>1930</v>
      </c>
      <c r="Y22" s="228">
        <v>2335</v>
      </c>
      <c r="Z22" s="228">
        <v>1973</v>
      </c>
      <c r="AA22" s="228">
        <v>1769</v>
      </c>
      <c r="AB22" s="228">
        <v>1935</v>
      </c>
      <c r="AC22" s="228">
        <v>2182</v>
      </c>
      <c r="AD22" s="228">
        <v>1868</v>
      </c>
      <c r="AE22" s="228">
        <v>2509</v>
      </c>
      <c r="AF22" s="228">
        <v>2719</v>
      </c>
      <c r="AG22" s="228">
        <v>3261</v>
      </c>
      <c r="AH22" s="228">
        <v>3115</v>
      </c>
      <c r="AI22" s="228">
        <v>3829</v>
      </c>
      <c r="AJ22" s="228">
        <v>3663</v>
      </c>
      <c r="AK22" s="228">
        <v>3518</v>
      </c>
      <c r="AL22" s="228">
        <v>3886</v>
      </c>
      <c r="AM22" s="228">
        <v>3291</v>
      </c>
      <c r="AN22" s="228">
        <v>3979</v>
      </c>
      <c r="AO22" s="228">
        <v>3744</v>
      </c>
      <c r="AP22" s="228">
        <v>4427</v>
      </c>
      <c r="AQ22" s="228">
        <v>5481</v>
      </c>
      <c r="AR22" s="228">
        <v>7101</v>
      </c>
      <c r="AS22" s="228">
        <v>10797</v>
      </c>
      <c r="AT22" s="228">
        <v>11578</v>
      </c>
      <c r="AU22" s="228">
        <v>10052</v>
      </c>
      <c r="AV22" s="228">
        <v>4746</v>
      </c>
      <c r="AW22" s="228">
        <v>5476</v>
      </c>
      <c r="AX22" s="228">
        <v>6874</v>
      </c>
      <c r="AY22" s="228">
        <v>10282</v>
      </c>
      <c r="AZ22" s="228">
        <v>11401</v>
      </c>
      <c r="BA22" s="228">
        <v>8966</v>
      </c>
      <c r="BB22" s="228">
        <v>8979</v>
      </c>
    </row>
    <row r="23" spans="1:54">
      <c r="A23" s="228" t="s">
        <v>180</v>
      </c>
      <c r="B23" s="228" t="s">
        <v>181</v>
      </c>
      <c r="C23" s="228">
        <v>446</v>
      </c>
      <c r="D23" s="228">
        <v>438</v>
      </c>
      <c r="E23" s="228">
        <v>378</v>
      </c>
      <c r="F23" s="228">
        <v>319</v>
      </c>
      <c r="G23" s="228">
        <v>293</v>
      </c>
      <c r="H23" s="228">
        <v>284</v>
      </c>
      <c r="I23" s="228">
        <v>287</v>
      </c>
      <c r="J23" s="228">
        <v>344</v>
      </c>
      <c r="K23" s="228">
        <v>561</v>
      </c>
      <c r="L23" s="228">
        <v>730</v>
      </c>
      <c r="M23" s="228">
        <v>866</v>
      </c>
      <c r="N23" s="228">
        <v>1044</v>
      </c>
      <c r="O23" s="228">
        <v>1232</v>
      </c>
      <c r="P23" s="228">
        <v>1427</v>
      </c>
      <c r="Q23" s="228">
        <v>1390</v>
      </c>
      <c r="R23" s="228">
        <v>1481</v>
      </c>
      <c r="S23" s="228">
        <v>1408</v>
      </c>
      <c r="T23" s="228">
        <v>1371</v>
      </c>
      <c r="U23" s="228">
        <v>1248</v>
      </c>
      <c r="V23" s="228">
        <v>1160</v>
      </c>
      <c r="W23" s="228">
        <v>1202</v>
      </c>
      <c r="X23" s="228">
        <v>1163</v>
      </c>
      <c r="Y23" s="228">
        <v>1485</v>
      </c>
      <c r="Z23" s="228">
        <v>1315</v>
      </c>
      <c r="AA23" s="228">
        <v>1175</v>
      </c>
      <c r="AB23" s="228">
        <v>1176</v>
      </c>
      <c r="AC23" s="228">
        <v>1401</v>
      </c>
      <c r="AD23" s="228">
        <v>1030</v>
      </c>
      <c r="AE23" s="228">
        <v>1752</v>
      </c>
      <c r="AF23" s="228">
        <v>1713</v>
      </c>
      <c r="AG23" s="228">
        <v>2255</v>
      </c>
      <c r="AH23" s="228">
        <v>2167</v>
      </c>
      <c r="AI23" s="228">
        <v>2773</v>
      </c>
      <c r="AJ23" s="228">
        <v>2584</v>
      </c>
      <c r="AK23" s="228">
        <v>2395</v>
      </c>
      <c r="AL23" s="228">
        <v>2632</v>
      </c>
      <c r="AM23" s="228">
        <v>1890</v>
      </c>
      <c r="AN23" s="228">
        <v>2497</v>
      </c>
      <c r="AO23" s="228">
        <v>2042</v>
      </c>
      <c r="AP23" s="228">
        <v>2815</v>
      </c>
      <c r="AQ23" s="228">
        <v>3278</v>
      </c>
      <c r="AR23" s="228">
        <v>5073</v>
      </c>
      <c r="AS23" s="228">
        <v>8505</v>
      </c>
      <c r="AT23" s="228">
        <v>9543</v>
      </c>
      <c r="AU23" s="228">
        <v>7878</v>
      </c>
      <c r="AV23" s="228">
        <v>2534</v>
      </c>
      <c r="AW23" s="228">
        <v>2892</v>
      </c>
      <c r="AX23" s="228">
        <v>3807</v>
      </c>
      <c r="AY23" s="228">
        <v>6785</v>
      </c>
      <c r="AZ23" s="228">
        <v>7973</v>
      </c>
      <c r="BA23" s="228">
        <v>6938</v>
      </c>
      <c r="BB23" s="228">
        <v>7096</v>
      </c>
    </row>
    <row r="24" spans="1:54">
      <c r="A24" s="228" t="s">
        <v>182</v>
      </c>
      <c r="B24" s="228" t="s">
        <v>183</v>
      </c>
      <c r="C24" s="228">
        <v>138</v>
      </c>
      <c r="D24" s="228">
        <v>118</v>
      </c>
      <c r="E24" s="228">
        <v>99</v>
      </c>
      <c r="F24" s="228">
        <v>106</v>
      </c>
      <c r="G24" s="228">
        <v>130</v>
      </c>
      <c r="H24" s="228">
        <v>143</v>
      </c>
      <c r="I24" s="228">
        <v>163</v>
      </c>
      <c r="J24" s="228">
        <v>202</v>
      </c>
      <c r="K24" s="228">
        <v>199</v>
      </c>
      <c r="L24" s="228">
        <v>210</v>
      </c>
      <c r="M24" s="228">
        <v>238</v>
      </c>
      <c r="N24" s="228">
        <v>221</v>
      </c>
      <c r="O24" s="228">
        <v>221</v>
      </c>
      <c r="P24" s="228">
        <v>258</v>
      </c>
      <c r="Q24" s="228">
        <v>301</v>
      </c>
      <c r="R24" s="228">
        <v>335</v>
      </c>
      <c r="S24" s="228">
        <v>335</v>
      </c>
      <c r="T24" s="228">
        <v>399</v>
      </c>
      <c r="U24" s="228">
        <v>489</v>
      </c>
      <c r="V24" s="228">
        <v>689</v>
      </c>
      <c r="W24" s="228">
        <v>675</v>
      </c>
      <c r="X24" s="228">
        <v>767</v>
      </c>
      <c r="Y24" s="228">
        <v>850</v>
      </c>
      <c r="Z24" s="228">
        <v>658</v>
      </c>
      <c r="AA24" s="228">
        <v>593</v>
      </c>
      <c r="AB24" s="228">
        <v>759</v>
      </c>
      <c r="AC24" s="228">
        <v>781</v>
      </c>
      <c r="AD24" s="228">
        <v>839</v>
      </c>
      <c r="AE24" s="228">
        <v>757</v>
      </c>
      <c r="AF24" s="228">
        <v>1005</v>
      </c>
      <c r="AG24" s="228">
        <v>1006</v>
      </c>
      <c r="AH24" s="228">
        <v>948</v>
      </c>
      <c r="AI24" s="228">
        <v>1056</v>
      </c>
      <c r="AJ24" s="228">
        <v>1079</v>
      </c>
      <c r="AK24" s="228">
        <v>1122</v>
      </c>
      <c r="AL24" s="228">
        <v>1254</v>
      </c>
      <c r="AM24" s="228">
        <v>1401</v>
      </c>
      <c r="AN24" s="228">
        <v>1482</v>
      </c>
      <c r="AO24" s="228">
        <v>1702</v>
      </c>
      <c r="AP24" s="228">
        <v>1612</v>
      </c>
      <c r="AQ24" s="228">
        <v>2203</v>
      </c>
      <c r="AR24" s="228">
        <v>2028</v>
      </c>
      <c r="AS24" s="228">
        <v>2292</v>
      </c>
      <c r="AT24" s="228">
        <v>2035</v>
      </c>
      <c r="AU24" s="228">
        <v>2174</v>
      </c>
      <c r="AV24" s="228">
        <v>2212</v>
      </c>
      <c r="AW24" s="228">
        <v>2584</v>
      </c>
      <c r="AX24" s="228">
        <v>3067</v>
      </c>
      <c r="AY24" s="228">
        <v>3497</v>
      </c>
      <c r="AZ24" s="228">
        <v>3429</v>
      </c>
      <c r="BA24" s="228">
        <v>2029</v>
      </c>
      <c r="BB24" s="228">
        <v>1883</v>
      </c>
    </row>
    <row r="25" spans="1:54">
      <c r="A25" s="228" t="s">
        <v>184</v>
      </c>
      <c r="B25" s="45" t="s">
        <v>185</v>
      </c>
      <c r="C25" s="45">
        <v>1307</v>
      </c>
      <c r="D25" s="45">
        <v>1549</v>
      </c>
      <c r="E25" s="45">
        <v>1399</v>
      </c>
      <c r="F25" s="45">
        <v>1576</v>
      </c>
      <c r="G25" s="45">
        <v>1906</v>
      </c>
      <c r="H25" s="45">
        <v>2033</v>
      </c>
      <c r="I25" s="45">
        <v>2625</v>
      </c>
      <c r="J25" s="45">
        <v>3290</v>
      </c>
      <c r="K25" s="45">
        <v>4223</v>
      </c>
      <c r="L25" s="45">
        <v>3915</v>
      </c>
      <c r="M25" s="45">
        <v>3970</v>
      </c>
      <c r="N25" s="45">
        <v>3980</v>
      </c>
      <c r="O25" s="45">
        <v>3144</v>
      </c>
      <c r="P25" s="45">
        <v>3717</v>
      </c>
      <c r="Q25" s="45">
        <v>4919</v>
      </c>
      <c r="R25" s="45">
        <v>6068</v>
      </c>
      <c r="S25" s="45">
        <v>6059</v>
      </c>
      <c r="T25" s="45">
        <v>6440</v>
      </c>
      <c r="U25" s="45">
        <v>7250</v>
      </c>
      <c r="V25" s="45">
        <v>9348</v>
      </c>
      <c r="W25" s="45">
        <v>11572</v>
      </c>
      <c r="X25" s="45">
        <v>13269</v>
      </c>
      <c r="Y25" s="45">
        <v>14104</v>
      </c>
      <c r="Z25" s="45">
        <v>12166</v>
      </c>
      <c r="AA25" s="45">
        <v>9324</v>
      </c>
      <c r="AB25" s="45">
        <v>11310</v>
      </c>
      <c r="AC25" s="45">
        <v>12456</v>
      </c>
      <c r="AD25" s="45">
        <v>13103</v>
      </c>
      <c r="AE25" s="45">
        <v>12468</v>
      </c>
      <c r="AF25" s="45">
        <v>13878</v>
      </c>
      <c r="AG25" s="45">
        <v>16693</v>
      </c>
      <c r="AH25" s="45">
        <v>15959</v>
      </c>
      <c r="AI25" s="45">
        <v>15677</v>
      </c>
      <c r="AJ25" s="45">
        <v>16865</v>
      </c>
      <c r="AK25" s="45">
        <v>18676</v>
      </c>
      <c r="AL25" s="45">
        <v>22260</v>
      </c>
      <c r="AM25" s="45">
        <v>26386</v>
      </c>
      <c r="AN25" s="45">
        <v>27463</v>
      </c>
      <c r="AO25" s="45">
        <v>29725</v>
      </c>
      <c r="AP25" s="45">
        <v>30003</v>
      </c>
      <c r="AQ25" s="45">
        <v>29133</v>
      </c>
      <c r="AR25" s="45">
        <v>29892</v>
      </c>
      <c r="AS25" s="45">
        <v>25435</v>
      </c>
      <c r="AT25" s="45">
        <v>22973</v>
      </c>
      <c r="AU25" s="45">
        <v>22802</v>
      </c>
      <c r="AV25" s="45">
        <v>23370</v>
      </c>
      <c r="AW25" s="45">
        <v>26328</v>
      </c>
      <c r="AX25" s="45">
        <v>27877</v>
      </c>
      <c r="AY25" s="45">
        <v>28877</v>
      </c>
      <c r="AZ25" s="45">
        <v>29598</v>
      </c>
      <c r="BA25" s="45">
        <v>20980</v>
      </c>
      <c r="BB25" s="45">
        <v>22542</v>
      </c>
    </row>
    <row r="26" spans="1:54">
      <c r="A26" s="228" t="s">
        <v>186</v>
      </c>
      <c r="B26" s="45" t="s">
        <v>187</v>
      </c>
      <c r="C26" s="45">
        <v>1660</v>
      </c>
      <c r="D26" s="45">
        <v>1928</v>
      </c>
      <c r="E26" s="45">
        <v>1853</v>
      </c>
      <c r="F26" s="45">
        <v>2042</v>
      </c>
      <c r="G26" s="45">
        <v>2066</v>
      </c>
      <c r="H26" s="45">
        <v>2395</v>
      </c>
      <c r="I26" s="45">
        <v>3108</v>
      </c>
      <c r="J26" s="45">
        <v>3466</v>
      </c>
      <c r="K26" s="45">
        <v>3324</v>
      </c>
      <c r="L26" s="45">
        <v>3460</v>
      </c>
      <c r="M26" s="45">
        <v>3745</v>
      </c>
      <c r="N26" s="45">
        <v>3921</v>
      </c>
      <c r="O26" s="45">
        <v>3791</v>
      </c>
      <c r="P26" s="45">
        <v>4216</v>
      </c>
      <c r="Q26" s="45">
        <v>4840</v>
      </c>
      <c r="R26" s="45">
        <v>5356</v>
      </c>
      <c r="S26" s="45">
        <v>5162</v>
      </c>
      <c r="T26" s="45">
        <v>5524</v>
      </c>
      <c r="U26" s="45">
        <v>6130</v>
      </c>
      <c r="V26" s="45">
        <v>8246</v>
      </c>
      <c r="W26" s="45">
        <v>9365</v>
      </c>
      <c r="X26" s="45">
        <v>10483</v>
      </c>
      <c r="Y26" s="45">
        <v>11336</v>
      </c>
      <c r="Z26" s="45">
        <v>11881</v>
      </c>
      <c r="AA26" s="45">
        <v>12378</v>
      </c>
      <c r="AB26" s="45">
        <v>14405</v>
      </c>
      <c r="AC26" s="45">
        <v>15789</v>
      </c>
      <c r="AD26" s="45">
        <v>17118</v>
      </c>
      <c r="AE26" s="45">
        <v>18731</v>
      </c>
      <c r="AF26" s="45">
        <v>20863</v>
      </c>
      <c r="AG26" s="45">
        <v>23677</v>
      </c>
      <c r="AH26" s="45">
        <v>22550</v>
      </c>
      <c r="AI26" s="45">
        <v>21278</v>
      </c>
      <c r="AJ26" s="45">
        <v>21799</v>
      </c>
      <c r="AK26" s="45">
        <v>24316</v>
      </c>
      <c r="AL26" s="45">
        <v>26375</v>
      </c>
      <c r="AM26" s="45">
        <v>31158</v>
      </c>
      <c r="AN26" s="45">
        <v>32787</v>
      </c>
      <c r="AO26" s="45">
        <v>32807</v>
      </c>
      <c r="AP26" s="45">
        <v>34211</v>
      </c>
      <c r="AQ26" s="45">
        <v>34828</v>
      </c>
      <c r="AR26" s="45">
        <v>39611</v>
      </c>
      <c r="AS26" s="45">
        <v>35240</v>
      </c>
      <c r="AT26" s="45">
        <v>30733</v>
      </c>
      <c r="AU26" s="45">
        <v>29560</v>
      </c>
      <c r="AV26" s="45">
        <v>29343</v>
      </c>
      <c r="AW26" s="45">
        <v>31777</v>
      </c>
      <c r="AX26" s="45">
        <v>35320</v>
      </c>
      <c r="AY26" s="45">
        <v>38013</v>
      </c>
      <c r="AZ26" s="45">
        <v>35107</v>
      </c>
      <c r="BA26" s="45">
        <v>26531</v>
      </c>
      <c r="BB26" s="45">
        <v>29164</v>
      </c>
    </row>
    <row r="27" spans="1:54">
      <c r="A27" s="228" t="s">
        <v>188</v>
      </c>
      <c r="B27" s="45" t="s">
        <v>189</v>
      </c>
      <c r="C27" s="45">
        <v>2237</v>
      </c>
      <c r="D27" s="45">
        <v>2473</v>
      </c>
      <c r="E27" s="45">
        <v>2329</v>
      </c>
      <c r="F27" s="45">
        <v>2510</v>
      </c>
      <c r="G27" s="45">
        <v>2875</v>
      </c>
      <c r="H27" s="45">
        <v>3442</v>
      </c>
      <c r="I27" s="45">
        <v>3927</v>
      </c>
      <c r="J27" s="45">
        <v>4571</v>
      </c>
      <c r="K27" s="45">
        <v>4270</v>
      </c>
      <c r="L27" s="45">
        <v>4347</v>
      </c>
      <c r="M27" s="45">
        <v>5028</v>
      </c>
      <c r="N27" s="45">
        <v>5257</v>
      </c>
      <c r="O27" s="45">
        <v>5200</v>
      </c>
      <c r="P27" s="45">
        <v>5488</v>
      </c>
      <c r="Q27" s="45">
        <v>6855</v>
      </c>
      <c r="R27" s="45">
        <v>8281</v>
      </c>
      <c r="S27" s="45">
        <v>8451</v>
      </c>
      <c r="T27" s="45">
        <v>9369</v>
      </c>
      <c r="U27" s="45">
        <v>11988</v>
      </c>
      <c r="V27" s="45">
        <v>14756</v>
      </c>
      <c r="W27" s="45">
        <v>17188</v>
      </c>
      <c r="X27" s="45">
        <v>17970</v>
      </c>
      <c r="Y27" s="45">
        <v>18968</v>
      </c>
      <c r="Z27" s="45">
        <v>18079</v>
      </c>
      <c r="AA27" s="45">
        <v>16812</v>
      </c>
      <c r="AB27" s="45">
        <v>20311</v>
      </c>
      <c r="AC27" s="45">
        <v>21868</v>
      </c>
      <c r="AD27" s="45">
        <v>24178</v>
      </c>
      <c r="AE27" s="45">
        <v>23590</v>
      </c>
      <c r="AF27" s="45">
        <v>26013</v>
      </c>
      <c r="AG27" s="45">
        <v>27015</v>
      </c>
      <c r="AH27" s="45">
        <v>27381</v>
      </c>
      <c r="AI27" s="45">
        <v>25817</v>
      </c>
      <c r="AJ27" s="45">
        <v>27380</v>
      </c>
      <c r="AK27" s="45">
        <v>32166</v>
      </c>
      <c r="AL27" s="45">
        <v>35352</v>
      </c>
      <c r="AM27" s="45">
        <v>39874</v>
      </c>
      <c r="AN27" s="45">
        <v>41970</v>
      </c>
      <c r="AO27" s="45">
        <v>44303</v>
      </c>
      <c r="AP27" s="45">
        <v>47614</v>
      </c>
      <c r="AQ27" s="45">
        <v>46291</v>
      </c>
      <c r="AR27" s="45">
        <v>49384</v>
      </c>
      <c r="AS27" s="45">
        <v>45553</v>
      </c>
      <c r="AT27" s="45">
        <v>45501</v>
      </c>
      <c r="AU27" s="45">
        <v>49012</v>
      </c>
      <c r="AV27" s="45">
        <v>51731</v>
      </c>
      <c r="AW27" s="45">
        <v>60165</v>
      </c>
      <c r="AX27" s="45">
        <v>66323</v>
      </c>
      <c r="AY27" s="45">
        <v>68402</v>
      </c>
      <c r="AZ27" s="45">
        <v>68222</v>
      </c>
      <c r="BA27" s="45">
        <v>56686</v>
      </c>
      <c r="BB27" s="45">
        <v>60646</v>
      </c>
    </row>
    <row r="28" spans="1:54">
      <c r="A28" s="228" t="s">
        <v>190</v>
      </c>
      <c r="B28" s="45" t="s">
        <v>191</v>
      </c>
      <c r="C28" s="45">
        <v>1788</v>
      </c>
      <c r="D28" s="45">
        <v>1944</v>
      </c>
      <c r="E28" s="45">
        <v>1880</v>
      </c>
      <c r="F28" s="45">
        <v>1907</v>
      </c>
      <c r="G28" s="45">
        <v>1880</v>
      </c>
      <c r="H28" s="45">
        <v>2117</v>
      </c>
      <c r="I28" s="45">
        <v>2363</v>
      </c>
      <c r="J28" s="45">
        <v>2866</v>
      </c>
      <c r="K28" s="45">
        <v>2937</v>
      </c>
      <c r="L28" s="45">
        <v>2914</v>
      </c>
      <c r="M28" s="45">
        <v>3086</v>
      </c>
      <c r="N28" s="45">
        <v>3282</v>
      </c>
      <c r="O28" s="45">
        <v>3103</v>
      </c>
      <c r="P28" s="45">
        <v>3337</v>
      </c>
      <c r="Q28" s="45">
        <v>4040</v>
      </c>
      <c r="R28" s="45">
        <v>4668</v>
      </c>
      <c r="S28" s="45">
        <v>4586</v>
      </c>
      <c r="T28" s="45">
        <v>4920</v>
      </c>
      <c r="U28" s="45">
        <v>6112</v>
      </c>
      <c r="V28" s="45">
        <v>6475</v>
      </c>
      <c r="W28" s="45">
        <v>7383</v>
      </c>
      <c r="X28" s="45">
        <v>7910</v>
      </c>
      <c r="Y28" s="45">
        <v>8859</v>
      </c>
      <c r="Z28" s="45">
        <v>9022</v>
      </c>
      <c r="AA28" s="45">
        <v>9451</v>
      </c>
      <c r="AB28" s="45">
        <v>11495</v>
      </c>
      <c r="AC28" s="45">
        <v>11548</v>
      </c>
      <c r="AD28" s="45">
        <v>11173</v>
      </c>
      <c r="AE28" s="45">
        <v>12282</v>
      </c>
      <c r="AF28" s="45">
        <v>12751</v>
      </c>
      <c r="AG28" s="45">
        <v>13718</v>
      </c>
      <c r="AH28" s="45">
        <v>13965</v>
      </c>
      <c r="AI28" s="45">
        <v>13339</v>
      </c>
      <c r="AJ28" s="45">
        <v>13655</v>
      </c>
      <c r="AK28" s="45">
        <v>14208</v>
      </c>
      <c r="AL28" s="45">
        <v>15710</v>
      </c>
      <c r="AM28" s="45">
        <v>17414</v>
      </c>
      <c r="AN28" s="45">
        <v>18187</v>
      </c>
      <c r="AO28" s="45">
        <v>19291</v>
      </c>
      <c r="AP28" s="45">
        <v>20200</v>
      </c>
      <c r="AQ28" s="45">
        <v>21900</v>
      </c>
      <c r="AR28" s="45">
        <v>24976</v>
      </c>
      <c r="AS28" s="45">
        <v>22974</v>
      </c>
      <c r="AT28" s="45">
        <v>20277</v>
      </c>
      <c r="AU28" s="45">
        <v>19660</v>
      </c>
      <c r="AV28" s="45">
        <v>20822</v>
      </c>
      <c r="AW28" s="45">
        <v>22350</v>
      </c>
      <c r="AX28" s="45">
        <v>25949</v>
      </c>
      <c r="AY28" s="45">
        <v>29018</v>
      </c>
      <c r="AZ28" s="45">
        <v>29086</v>
      </c>
      <c r="BA28" s="45">
        <v>24100</v>
      </c>
      <c r="BB28" s="45">
        <v>28961</v>
      </c>
    </row>
    <row r="29" spans="1:54">
      <c r="A29" s="228" t="s">
        <v>192</v>
      </c>
      <c r="B29" s="228" t="s">
        <v>193</v>
      </c>
      <c r="C29" s="228">
        <v>8273</v>
      </c>
      <c r="D29" s="228">
        <v>8509</v>
      </c>
      <c r="E29" s="228">
        <v>8026</v>
      </c>
      <c r="F29" s="228">
        <v>9789</v>
      </c>
      <c r="G29" s="228">
        <v>9432</v>
      </c>
      <c r="H29" s="228">
        <v>10577</v>
      </c>
      <c r="I29" s="228">
        <v>13215</v>
      </c>
      <c r="J29" s="228">
        <v>14518</v>
      </c>
      <c r="K29" s="228">
        <v>14266</v>
      </c>
      <c r="L29" s="228">
        <v>17629</v>
      </c>
      <c r="M29" s="228">
        <v>18890</v>
      </c>
      <c r="N29" s="228">
        <v>16242</v>
      </c>
      <c r="O29" s="228">
        <v>18412</v>
      </c>
      <c r="P29" s="228">
        <v>21849</v>
      </c>
      <c r="Q29" s="228">
        <v>26560</v>
      </c>
      <c r="R29" s="228">
        <v>26279</v>
      </c>
      <c r="S29" s="228">
        <v>25168</v>
      </c>
      <c r="T29" s="228">
        <v>29989</v>
      </c>
      <c r="U29" s="228">
        <v>39277</v>
      </c>
      <c r="V29" s="228">
        <v>47322</v>
      </c>
      <c r="W29" s="228">
        <v>53639</v>
      </c>
      <c r="X29" s="228">
        <v>48385</v>
      </c>
      <c r="Y29" s="228">
        <v>50556</v>
      </c>
      <c r="Z29" s="228">
        <v>46821</v>
      </c>
      <c r="AA29" s="228">
        <v>53511</v>
      </c>
      <c r="AB29" s="228">
        <v>64407</v>
      </c>
      <c r="AC29" s="228">
        <v>68954</v>
      </c>
      <c r="AD29" s="228">
        <v>70469</v>
      </c>
      <c r="AE29" s="228">
        <v>68065</v>
      </c>
      <c r="AF29" s="228">
        <v>72861</v>
      </c>
      <c r="AG29" s="228">
        <v>67918</v>
      </c>
      <c r="AH29" s="228">
        <v>69960</v>
      </c>
      <c r="AI29" s="228">
        <v>71531</v>
      </c>
      <c r="AJ29" s="228">
        <v>74715</v>
      </c>
      <c r="AK29" s="228">
        <v>89425</v>
      </c>
      <c r="AL29" s="228">
        <v>107732</v>
      </c>
      <c r="AM29" s="228">
        <v>116077</v>
      </c>
      <c r="AN29" s="228">
        <v>123151</v>
      </c>
      <c r="AO29" s="228">
        <v>135531</v>
      </c>
      <c r="AP29" s="228">
        <v>147146</v>
      </c>
      <c r="AQ29" s="228">
        <v>174359</v>
      </c>
      <c r="AR29" s="228">
        <v>170786</v>
      </c>
      <c r="AS29" s="228">
        <v>154216</v>
      </c>
      <c r="AT29" s="228">
        <v>141568</v>
      </c>
      <c r="AU29" s="228">
        <v>132894</v>
      </c>
      <c r="AV29" s="228">
        <v>161118</v>
      </c>
      <c r="AW29" s="228">
        <v>181715</v>
      </c>
      <c r="AX29" s="228">
        <v>198210</v>
      </c>
      <c r="AY29" s="228">
        <v>190169</v>
      </c>
      <c r="AZ29" s="228">
        <v>146905</v>
      </c>
      <c r="BA29" s="228">
        <v>77796</v>
      </c>
      <c r="BB29" s="228">
        <v>122739</v>
      </c>
    </row>
    <row r="30" spans="1:54">
      <c r="A30" s="228" t="s">
        <v>194</v>
      </c>
      <c r="B30" s="228" t="s">
        <v>195</v>
      </c>
      <c r="C30" s="228">
        <v>2616</v>
      </c>
      <c r="D30" s="228">
        <v>2567</v>
      </c>
      <c r="E30" s="228">
        <v>2660</v>
      </c>
      <c r="F30" s="228">
        <v>3410</v>
      </c>
      <c r="G30" s="228">
        <v>3596</v>
      </c>
      <c r="H30" s="228">
        <v>3736</v>
      </c>
      <c r="I30" s="228">
        <v>4655</v>
      </c>
      <c r="J30" s="228">
        <v>5407</v>
      </c>
      <c r="K30" s="228">
        <v>4857</v>
      </c>
      <c r="L30" s="228">
        <v>5926</v>
      </c>
      <c r="M30" s="228">
        <v>7158</v>
      </c>
      <c r="N30" s="228">
        <v>6208</v>
      </c>
      <c r="O30" s="228">
        <v>7248</v>
      </c>
      <c r="P30" s="228">
        <v>9434</v>
      </c>
      <c r="Q30" s="228">
        <v>11214</v>
      </c>
      <c r="R30" s="228">
        <v>11612</v>
      </c>
      <c r="S30" s="228">
        <v>9188</v>
      </c>
      <c r="T30" s="228">
        <v>12128</v>
      </c>
      <c r="U30" s="228">
        <v>16209</v>
      </c>
      <c r="V30" s="228">
        <v>19932</v>
      </c>
      <c r="W30" s="228">
        <v>21826</v>
      </c>
      <c r="X30" s="228">
        <v>17097</v>
      </c>
      <c r="Y30" s="228">
        <v>18134</v>
      </c>
      <c r="Z30" s="228">
        <v>17777</v>
      </c>
      <c r="AA30" s="228">
        <v>20831</v>
      </c>
      <c r="AB30" s="228">
        <v>28184</v>
      </c>
      <c r="AC30" s="228">
        <v>32004</v>
      </c>
      <c r="AD30" s="228">
        <v>28412</v>
      </c>
      <c r="AE30" s="228">
        <v>28763</v>
      </c>
      <c r="AF30" s="228">
        <v>29124</v>
      </c>
      <c r="AG30" s="228">
        <v>28518</v>
      </c>
      <c r="AH30" s="228">
        <v>23723</v>
      </c>
      <c r="AI30" s="228">
        <v>22025</v>
      </c>
      <c r="AJ30" s="228">
        <v>26262</v>
      </c>
      <c r="AK30" s="228">
        <v>37179</v>
      </c>
      <c r="AL30" s="228">
        <v>51030</v>
      </c>
      <c r="AM30" s="228">
        <v>58624</v>
      </c>
      <c r="AN30" s="228">
        <v>64622</v>
      </c>
      <c r="AO30" s="228">
        <v>73191</v>
      </c>
      <c r="AP30" s="228">
        <v>79766</v>
      </c>
      <c r="AQ30" s="228">
        <v>90227</v>
      </c>
      <c r="AR30" s="228">
        <v>82769</v>
      </c>
      <c r="AS30" s="228">
        <v>66073</v>
      </c>
      <c r="AT30" s="228">
        <v>62058</v>
      </c>
      <c r="AU30" s="228">
        <v>64962</v>
      </c>
      <c r="AV30" s="228">
        <v>86419</v>
      </c>
      <c r="AW30" s="228">
        <v>102986</v>
      </c>
      <c r="AX30" s="228">
        <v>114129</v>
      </c>
      <c r="AY30" s="228">
        <v>97194</v>
      </c>
      <c r="AZ30" s="228">
        <v>63631</v>
      </c>
      <c r="BA30" s="228">
        <v>23431</v>
      </c>
      <c r="BB30" s="228">
        <v>52617</v>
      </c>
    </row>
    <row r="31" spans="1:54">
      <c r="A31" s="228" t="s">
        <v>196</v>
      </c>
      <c r="B31" s="228" t="s">
        <v>197</v>
      </c>
      <c r="C31" s="228" t="s">
        <v>642</v>
      </c>
      <c r="D31" s="228" t="s">
        <v>642</v>
      </c>
      <c r="E31" s="228" t="s">
        <v>642</v>
      </c>
      <c r="F31" s="228" t="s">
        <v>642</v>
      </c>
      <c r="G31" s="228" t="s">
        <v>642</v>
      </c>
      <c r="H31" s="228" t="s">
        <v>642</v>
      </c>
      <c r="I31" s="228" t="s">
        <v>642</v>
      </c>
      <c r="J31" s="228" t="s">
        <v>642</v>
      </c>
      <c r="K31" s="228" t="s">
        <v>642</v>
      </c>
      <c r="L31" s="228" t="s">
        <v>642</v>
      </c>
      <c r="M31" s="228" t="s">
        <v>642</v>
      </c>
      <c r="N31" s="228" t="s">
        <v>642</v>
      </c>
      <c r="O31" s="228" t="s">
        <v>642</v>
      </c>
      <c r="P31" s="228" t="s">
        <v>642</v>
      </c>
      <c r="Q31" s="228" t="s">
        <v>642</v>
      </c>
      <c r="R31" s="228" t="s">
        <v>642</v>
      </c>
      <c r="S31" s="228" t="s">
        <v>642</v>
      </c>
      <c r="T31" s="228" t="s">
        <v>642</v>
      </c>
      <c r="U31" s="228" t="s">
        <v>642</v>
      </c>
      <c r="V31" s="228" t="s">
        <v>642</v>
      </c>
      <c r="W31" s="228" t="s">
        <v>642</v>
      </c>
      <c r="X31" s="228" t="s">
        <v>642</v>
      </c>
      <c r="Y31" s="228" t="s">
        <v>642</v>
      </c>
      <c r="Z31" s="228" t="s">
        <v>642</v>
      </c>
      <c r="AA31" s="228" t="s">
        <v>642</v>
      </c>
      <c r="AB31" s="228" t="s">
        <v>642</v>
      </c>
      <c r="AC31" s="228" t="s">
        <v>642</v>
      </c>
      <c r="AD31" s="228" t="s">
        <v>642</v>
      </c>
      <c r="AE31" s="228">
        <v>10691</v>
      </c>
      <c r="AF31" s="228">
        <v>11979</v>
      </c>
      <c r="AG31" s="228">
        <v>10755</v>
      </c>
      <c r="AH31" s="228">
        <v>9713</v>
      </c>
      <c r="AI31" s="228">
        <v>9870</v>
      </c>
      <c r="AJ31" s="228">
        <v>10168</v>
      </c>
      <c r="AK31" s="228">
        <v>15242</v>
      </c>
      <c r="AL31" s="228">
        <v>25901</v>
      </c>
      <c r="AM31" s="228">
        <v>29654</v>
      </c>
      <c r="AN31" s="228">
        <v>38981</v>
      </c>
      <c r="AO31" s="228">
        <v>49354</v>
      </c>
      <c r="AP31" s="228">
        <v>49675</v>
      </c>
      <c r="AQ31" s="228">
        <v>55941</v>
      </c>
      <c r="AR31" s="228">
        <v>53055</v>
      </c>
      <c r="AS31" s="228">
        <v>44988</v>
      </c>
      <c r="AT31" s="228">
        <v>40685</v>
      </c>
      <c r="AU31" s="228">
        <v>43967</v>
      </c>
      <c r="AV31" s="228">
        <v>57017</v>
      </c>
      <c r="AW31" s="228">
        <v>66525</v>
      </c>
      <c r="AX31" s="228">
        <v>73304</v>
      </c>
      <c r="AY31" s="228">
        <v>66580</v>
      </c>
      <c r="AZ31" s="228">
        <v>40109</v>
      </c>
      <c r="BA31" s="228">
        <v>5920</v>
      </c>
      <c r="BB31" s="228">
        <v>31044</v>
      </c>
    </row>
    <row r="32" spans="1:54">
      <c r="A32" s="228" t="s">
        <v>198</v>
      </c>
      <c r="B32" s="228" t="s">
        <v>199</v>
      </c>
      <c r="C32" s="228" t="s">
        <v>642</v>
      </c>
      <c r="D32" s="228" t="s">
        <v>642</v>
      </c>
      <c r="E32" s="228" t="s">
        <v>642</v>
      </c>
      <c r="F32" s="228" t="s">
        <v>642</v>
      </c>
      <c r="G32" s="228" t="s">
        <v>642</v>
      </c>
      <c r="H32" s="228" t="s">
        <v>642</v>
      </c>
      <c r="I32" s="228" t="s">
        <v>642</v>
      </c>
      <c r="J32" s="228" t="s">
        <v>642</v>
      </c>
      <c r="K32" s="228" t="s">
        <v>642</v>
      </c>
      <c r="L32" s="228" t="s">
        <v>642</v>
      </c>
      <c r="M32" s="228" t="s">
        <v>642</v>
      </c>
      <c r="N32" s="228" t="s">
        <v>642</v>
      </c>
      <c r="O32" s="228" t="s">
        <v>642</v>
      </c>
      <c r="P32" s="228" t="s">
        <v>642</v>
      </c>
      <c r="Q32" s="228" t="s">
        <v>642</v>
      </c>
      <c r="R32" s="228" t="s">
        <v>642</v>
      </c>
      <c r="S32" s="228" t="s">
        <v>642</v>
      </c>
      <c r="T32" s="228" t="s">
        <v>642</v>
      </c>
      <c r="U32" s="228" t="s">
        <v>642</v>
      </c>
      <c r="V32" s="228" t="s">
        <v>642</v>
      </c>
      <c r="W32" s="228" t="s">
        <v>642</v>
      </c>
      <c r="X32" s="228" t="s">
        <v>642</v>
      </c>
      <c r="Y32" s="228" t="s">
        <v>642</v>
      </c>
      <c r="Z32" s="228" t="s">
        <v>642</v>
      </c>
      <c r="AA32" s="228" t="s">
        <v>642</v>
      </c>
      <c r="AB32" s="228" t="s">
        <v>642</v>
      </c>
      <c r="AC32" s="228" t="s">
        <v>642</v>
      </c>
      <c r="AD32" s="228" t="s">
        <v>642</v>
      </c>
      <c r="AE32" s="228">
        <v>18072</v>
      </c>
      <c r="AF32" s="228">
        <v>17145</v>
      </c>
      <c r="AG32" s="228">
        <v>17762</v>
      </c>
      <c r="AH32" s="228">
        <v>14009</v>
      </c>
      <c r="AI32" s="228">
        <v>12154</v>
      </c>
      <c r="AJ32" s="228">
        <v>16094</v>
      </c>
      <c r="AK32" s="228">
        <v>21937</v>
      </c>
      <c r="AL32" s="228">
        <v>25130</v>
      </c>
      <c r="AM32" s="228">
        <v>28969</v>
      </c>
      <c r="AN32" s="228">
        <v>25641</v>
      </c>
      <c r="AO32" s="228">
        <v>23837</v>
      </c>
      <c r="AP32" s="228">
        <v>30091</v>
      </c>
      <c r="AQ32" s="228">
        <v>34287</v>
      </c>
      <c r="AR32" s="228">
        <v>29714</v>
      </c>
      <c r="AS32" s="228">
        <v>21085</v>
      </c>
      <c r="AT32" s="228">
        <v>21373</v>
      </c>
      <c r="AU32" s="228">
        <v>20995</v>
      </c>
      <c r="AV32" s="228">
        <v>29402</v>
      </c>
      <c r="AW32" s="228">
        <v>36461</v>
      </c>
      <c r="AX32" s="228">
        <v>40825</v>
      </c>
      <c r="AY32" s="228">
        <v>30613</v>
      </c>
      <c r="AZ32" s="228">
        <v>23521</v>
      </c>
      <c r="BA32" s="228">
        <v>17511</v>
      </c>
      <c r="BB32" s="228">
        <v>21573</v>
      </c>
    </row>
    <row r="33" spans="1:54">
      <c r="A33" s="228" t="s">
        <v>200</v>
      </c>
      <c r="B33" s="228" t="s">
        <v>201</v>
      </c>
      <c r="C33" s="228">
        <v>3661</v>
      </c>
      <c r="D33" s="228">
        <v>3821</v>
      </c>
      <c r="E33" s="228">
        <v>3547</v>
      </c>
      <c r="F33" s="228">
        <v>4251</v>
      </c>
      <c r="G33" s="228">
        <v>4009</v>
      </c>
      <c r="H33" s="228">
        <v>4179</v>
      </c>
      <c r="I33" s="228">
        <v>5079</v>
      </c>
      <c r="J33" s="228">
        <v>4768</v>
      </c>
      <c r="K33" s="228">
        <v>4590</v>
      </c>
      <c r="L33" s="228">
        <v>5985</v>
      </c>
      <c r="M33" s="228">
        <v>6330</v>
      </c>
      <c r="N33" s="228">
        <v>5261</v>
      </c>
      <c r="O33" s="228">
        <v>7404</v>
      </c>
      <c r="P33" s="228">
        <v>7862</v>
      </c>
      <c r="Q33" s="228">
        <v>8855</v>
      </c>
      <c r="R33" s="228">
        <v>8292</v>
      </c>
      <c r="S33" s="228">
        <v>8607</v>
      </c>
      <c r="T33" s="228">
        <v>10870</v>
      </c>
      <c r="U33" s="228">
        <v>14249</v>
      </c>
      <c r="V33" s="228">
        <v>16619</v>
      </c>
      <c r="W33" s="228">
        <v>15870</v>
      </c>
      <c r="X33" s="228">
        <v>14258</v>
      </c>
      <c r="Y33" s="228">
        <v>16711</v>
      </c>
      <c r="Z33" s="228">
        <v>16594</v>
      </c>
      <c r="AA33" s="228">
        <v>21943</v>
      </c>
      <c r="AB33" s="228">
        <v>25606</v>
      </c>
      <c r="AC33" s="228">
        <v>26451</v>
      </c>
      <c r="AD33" s="228">
        <v>29832</v>
      </c>
      <c r="AE33" s="228">
        <v>26397</v>
      </c>
      <c r="AF33" s="228">
        <v>29487</v>
      </c>
      <c r="AG33" s="228">
        <v>26132</v>
      </c>
      <c r="AH33" s="228">
        <v>29138</v>
      </c>
      <c r="AI33" s="228">
        <v>31299</v>
      </c>
      <c r="AJ33" s="228">
        <v>30545</v>
      </c>
      <c r="AK33" s="228">
        <v>33265</v>
      </c>
      <c r="AL33" s="228">
        <v>41108</v>
      </c>
      <c r="AM33" s="228">
        <v>37101</v>
      </c>
      <c r="AN33" s="228">
        <v>37946</v>
      </c>
      <c r="AO33" s="228">
        <v>38296</v>
      </c>
      <c r="AP33" s="228">
        <v>36808</v>
      </c>
      <c r="AQ33" s="228">
        <v>42836</v>
      </c>
      <c r="AR33" s="228">
        <v>43832</v>
      </c>
      <c r="AS33" s="228">
        <v>42829</v>
      </c>
      <c r="AT33" s="228">
        <v>43655</v>
      </c>
      <c r="AU33" s="228">
        <v>39145</v>
      </c>
      <c r="AV33" s="228">
        <v>41265</v>
      </c>
      <c r="AW33" s="228">
        <v>45029</v>
      </c>
      <c r="AX33" s="228">
        <v>49650</v>
      </c>
      <c r="AY33" s="228">
        <v>49110</v>
      </c>
      <c r="AZ33" s="228">
        <v>36559</v>
      </c>
      <c r="BA33" s="228">
        <v>18129</v>
      </c>
      <c r="BB33" s="228">
        <v>34291</v>
      </c>
    </row>
    <row r="34" spans="1:54">
      <c r="A34" s="228" t="s">
        <v>202</v>
      </c>
      <c r="B34" s="228" t="s">
        <v>203</v>
      </c>
      <c r="C34" s="228">
        <v>861</v>
      </c>
      <c r="D34" s="228">
        <v>779</v>
      </c>
      <c r="E34" s="228">
        <v>815</v>
      </c>
      <c r="F34" s="228">
        <v>781</v>
      </c>
      <c r="G34" s="228">
        <v>488</v>
      </c>
      <c r="H34" s="228">
        <v>841</v>
      </c>
      <c r="I34" s="228">
        <v>1283</v>
      </c>
      <c r="J34" s="228">
        <v>1816</v>
      </c>
      <c r="K34" s="228">
        <v>2489</v>
      </c>
      <c r="L34" s="228">
        <v>3666</v>
      </c>
      <c r="M34" s="228">
        <v>2753</v>
      </c>
      <c r="N34" s="228">
        <v>2421</v>
      </c>
      <c r="O34" s="228">
        <v>1326</v>
      </c>
      <c r="P34" s="228">
        <v>1914</v>
      </c>
      <c r="Q34" s="228">
        <v>2990</v>
      </c>
      <c r="R34" s="228">
        <v>2443</v>
      </c>
      <c r="S34" s="228">
        <v>2303</v>
      </c>
      <c r="T34" s="228">
        <v>2354</v>
      </c>
      <c r="U34" s="228">
        <v>3416</v>
      </c>
      <c r="V34" s="228">
        <v>4300</v>
      </c>
      <c r="W34" s="228">
        <v>7003</v>
      </c>
      <c r="X34" s="228">
        <v>8014</v>
      </c>
      <c r="Y34" s="228">
        <v>7731</v>
      </c>
      <c r="Z34" s="228">
        <v>7130</v>
      </c>
      <c r="AA34" s="228">
        <v>7308</v>
      </c>
      <c r="AB34" s="228">
        <v>6674</v>
      </c>
      <c r="AC34" s="228">
        <v>7217</v>
      </c>
      <c r="AD34" s="228">
        <v>9000</v>
      </c>
      <c r="AE34" s="228">
        <v>9719</v>
      </c>
      <c r="AF34" s="228">
        <v>10449</v>
      </c>
      <c r="AG34" s="228">
        <v>8475</v>
      </c>
      <c r="AH34" s="228">
        <v>12116</v>
      </c>
      <c r="AI34" s="228">
        <v>13417</v>
      </c>
      <c r="AJ34" s="228">
        <v>13721</v>
      </c>
      <c r="AK34" s="228">
        <v>13386</v>
      </c>
      <c r="AL34" s="228">
        <v>9114</v>
      </c>
      <c r="AM34" s="228">
        <v>13274</v>
      </c>
      <c r="AN34" s="228">
        <v>12914</v>
      </c>
      <c r="AO34" s="228">
        <v>15511</v>
      </c>
      <c r="AP34" s="228">
        <v>20989</v>
      </c>
      <c r="AQ34" s="228">
        <v>30813</v>
      </c>
      <c r="AR34" s="228">
        <v>33515</v>
      </c>
      <c r="AS34" s="228">
        <v>36608</v>
      </c>
      <c r="AT34" s="228">
        <v>27240</v>
      </c>
      <c r="AU34" s="228">
        <v>20295</v>
      </c>
      <c r="AV34" s="228">
        <v>23724</v>
      </c>
      <c r="AW34" s="228">
        <v>21967</v>
      </c>
      <c r="AX34" s="228">
        <v>21475</v>
      </c>
      <c r="AY34" s="228">
        <v>28879</v>
      </c>
      <c r="AZ34" s="228">
        <v>29208</v>
      </c>
      <c r="BA34" s="228">
        <v>22343</v>
      </c>
      <c r="BB34" s="228">
        <v>22334</v>
      </c>
    </row>
    <row r="35" spans="1:54">
      <c r="A35" s="228" t="s">
        <v>204</v>
      </c>
      <c r="B35" s="228" t="s">
        <v>205</v>
      </c>
      <c r="C35" s="228">
        <v>487</v>
      </c>
      <c r="D35" s="228">
        <v>454</v>
      </c>
      <c r="E35" s="228">
        <v>395</v>
      </c>
      <c r="F35" s="228">
        <v>414</v>
      </c>
      <c r="G35" s="228">
        <v>362</v>
      </c>
      <c r="H35" s="228">
        <v>424</v>
      </c>
      <c r="I35" s="228">
        <v>489</v>
      </c>
      <c r="J35" s="228">
        <v>529</v>
      </c>
      <c r="K35" s="228">
        <v>556</v>
      </c>
      <c r="L35" s="228">
        <v>756</v>
      </c>
      <c r="M35" s="228">
        <v>856</v>
      </c>
      <c r="N35" s="228">
        <v>889</v>
      </c>
      <c r="O35" s="228">
        <v>861</v>
      </c>
      <c r="P35" s="228">
        <v>1102</v>
      </c>
      <c r="Q35" s="228">
        <v>1683</v>
      </c>
      <c r="R35" s="228">
        <v>1567</v>
      </c>
      <c r="S35" s="228">
        <v>2273</v>
      </c>
      <c r="T35" s="228">
        <v>2271</v>
      </c>
      <c r="U35" s="228">
        <v>2501</v>
      </c>
      <c r="V35" s="228">
        <v>2586</v>
      </c>
      <c r="W35" s="228">
        <v>3215</v>
      </c>
      <c r="X35" s="228">
        <v>3460</v>
      </c>
      <c r="Y35" s="228">
        <v>4451</v>
      </c>
      <c r="Z35" s="228">
        <v>3129</v>
      </c>
      <c r="AA35" s="228">
        <v>1934</v>
      </c>
      <c r="AB35" s="228">
        <v>1711</v>
      </c>
      <c r="AC35" s="228">
        <v>1294</v>
      </c>
      <c r="AD35" s="228">
        <v>1476</v>
      </c>
      <c r="AE35" s="228">
        <v>1825</v>
      </c>
      <c r="AF35" s="228">
        <v>1602</v>
      </c>
      <c r="AG35" s="228">
        <v>1485</v>
      </c>
      <c r="AH35" s="228">
        <v>1554</v>
      </c>
      <c r="AI35" s="228">
        <v>1598</v>
      </c>
      <c r="AJ35" s="228">
        <v>1177</v>
      </c>
      <c r="AK35" s="228">
        <v>2158</v>
      </c>
      <c r="AL35" s="228">
        <v>1840</v>
      </c>
      <c r="AM35" s="228">
        <v>1797</v>
      </c>
      <c r="AN35" s="228">
        <v>2312</v>
      </c>
      <c r="AO35" s="228">
        <v>2715</v>
      </c>
      <c r="AP35" s="228">
        <v>2891</v>
      </c>
      <c r="AQ35" s="228">
        <v>2975</v>
      </c>
      <c r="AR35" s="228">
        <v>3499</v>
      </c>
      <c r="AS35" s="228">
        <v>3233</v>
      </c>
      <c r="AT35" s="228">
        <v>3827</v>
      </c>
      <c r="AU35" s="228">
        <v>4241</v>
      </c>
      <c r="AV35" s="228">
        <v>4850</v>
      </c>
      <c r="AW35" s="228">
        <v>4771</v>
      </c>
      <c r="AX35" s="228">
        <v>4340</v>
      </c>
      <c r="AY35" s="228">
        <v>5626</v>
      </c>
      <c r="AZ35" s="228">
        <v>7181</v>
      </c>
      <c r="BA35" s="228">
        <v>6246</v>
      </c>
      <c r="BB35" s="228">
        <v>6319</v>
      </c>
    </row>
    <row r="36" spans="1:54">
      <c r="A36" s="228" t="s">
        <v>206</v>
      </c>
      <c r="B36" s="228" t="s">
        <v>207</v>
      </c>
      <c r="C36" s="228">
        <v>648</v>
      </c>
      <c r="D36" s="228">
        <v>888</v>
      </c>
      <c r="E36" s="228">
        <v>609</v>
      </c>
      <c r="F36" s="228">
        <v>933</v>
      </c>
      <c r="G36" s="228">
        <v>977</v>
      </c>
      <c r="H36" s="228">
        <v>1397</v>
      </c>
      <c r="I36" s="228">
        <v>1709</v>
      </c>
      <c r="J36" s="228">
        <v>1998</v>
      </c>
      <c r="K36" s="228">
        <v>1774</v>
      </c>
      <c r="L36" s="228">
        <v>1296</v>
      </c>
      <c r="M36" s="228">
        <v>1793</v>
      </c>
      <c r="N36" s="228">
        <v>1463</v>
      </c>
      <c r="O36" s="228">
        <v>1573</v>
      </c>
      <c r="P36" s="228">
        <v>1537</v>
      </c>
      <c r="Q36" s="228">
        <v>1818</v>
      </c>
      <c r="R36" s="228">
        <v>2365</v>
      </c>
      <c r="S36" s="228">
        <v>2797</v>
      </c>
      <c r="T36" s="228">
        <v>2366</v>
      </c>
      <c r="U36" s="228">
        <v>2902</v>
      </c>
      <c r="V36" s="228">
        <v>3885</v>
      </c>
      <c r="W36" s="228">
        <v>5725</v>
      </c>
      <c r="X36" s="228">
        <v>5556</v>
      </c>
      <c r="Y36" s="228">
        <v>3529</v>
      </c>
      <c r="Z36" s="228">
        <v>2191</v>
      </c>
      <c r="AA36" s="228">
        <v>1495</v>
      </c>
      <c r="AB36" s="228">
        <v>2232</v>
      </c>
      <c r="AC36" s="228">
        <v>1988</v>
      </c>
      <c r="AD36" s="228">
        <v>1749</v>
      </c>
      <c r="AE36" s="228">
        <v>1361</v>
      </c>
      <c r="AF36" s="228">
        <v>2199</v>
      </c>
      <c r="AG36" s="228">
        <v>3308</v>
      </c>
      <c r="AH36" s="228">
        <v>3429</v>
      </c>
      <c r="AI36" s="228">
        <v>3192</v>
      </c>
      <c r="AJ36" s="228">
        <v>3010</v>
      </c>
      <c r="AK36" s="228">
        <v>3437</v>
      </c>
      <c r="AL36" s="228">
        <v>4640</v>
      </c>
      <c r="AM36" s="228">
        <v>5281</v>
      </c>
      <c r="AN36" s="228">
        <v>5357</v>
      </c>
      <c r="AO36" s="228">
        <v>5818</v>
      </c>
      <c r="AP36" s="228">
        <v>6692</v>
      </c>
      <c r="AQ36" s="228">
        <v>7508</v>
      </c>
      <c r="AR36" s="228">
        <v>7171</v>
      </c>
      <c r="AS36" s="228">
        <v>5473</v>
      </c>
      <c r="AT36" s="228">
        <v>4788</v>
      </c>
      <c r="AU36" s="228">
        <v>4251</v>
      </c>
      <c r="AV36" s="228">
        <v>4860</v>
      </c>
      <c r="AW36" s="228">
        <v>6962</v>
      </c>
      <c r="AX36" s="228">
        <v>8616</v>
      </c>
      <c r="AY36" s="228">
        <v>9360</v>
      </c>
      <c r="AZ36" s="228">
        <v>10326</v>
      </c>
      <c r="BA36" s="228">
        <v>7647</v>
      </c>
      <c r="BB36" s="228">
        <v>7178</v>
      </c>
    </row>
    <row r="37" spans="1:54">
      <c r="A37" s="228" t="s">
        <v>208</v>
      </c>
      <c r="B37" s="228" t="s">
        <v>209</v>
      </c>
      <c r="C37" s="228">
        <v>7693</v>
      </c>
      <c r="D37" s="228">
        <v>7191</v>
      </c>
      <c r="E37" s="228">
        <v>7188</v>
      </c>
      <c r="F37" s="228">
        <v>7711</v>
      </c>
      <c r="G37" s="228">
        <v>9053</v>
      </c>
      <c r="H37" s="228">
        <v>10200</v>
      </c>
      <c r="I37" s="228">
        <v>11502</v>
      </c>
      <c r="J37" s="228">
        <v>13201</v>
      </c>
      <c r="K37" s="228">
        <v>12768</v>
      </c>
      <c r="L37" s="228">
        <v>13387</v>
      </c>
      <c r="M37" s="228">
        <v>14931</v>
      </c>
      <c r="N37" s="228">
        <v>16184</v>
      </c>
      <c r="O37" s="228">
        <v>16706</v>
      </c>
      <c r="P37" s="228">
        <v>19397</v>
      </c>
      <c r="Q37" s="228">
        <v>23691</v>
      </c>
      <c r="R37" s="228">
        <v>26516</v>
      </c>
      <c r="S37" s="228">
        <v>28643</v>
      </c>
      <c r="T37" s="228">
        <v>31281</v>
      </c>
      <c r="U37" s="228">
        <v>37784</v>
      </c>
      <c r="V37" s="228">
        <v>45592</v>
      </c>
      <c r="W37" s="228">
        <v>52074</v>
      </c>
      <c r="X37" s="228">
        <v>52224</v>
      </c>
      <c r="Y37" s="228">
        <v>59326</v>
      </c>
      <c r="Z37" s="228">
        <v>53209</v>
      </c>
      <c r="AA37" s="228">
        <v>52034</v>
      </c>
      <c r="AB37" s="228">
        <v>60046</v>
      </c>
      <c r="AC37" s="228">
        <v>61696</v>
      </c>
      <c r="AD37" s="228">
        <v>62488</v>
      </c>
      <c r="AE37" s="228">
        <v>66450</v>
      </c>
      <c r="AF37" s="228">
        <v>71991</v>
      </c>
      <c r="AG37" s="228">
        <v>83014</v>
      </c>
      <c r="AH37" s="228">
        <v>83071</v>
      </c>
      <c r="AI37" s="228">
        <v>72926</v>
      </c>
      <c r="AJ37" s="228">
        <v>73961</v>
      </c>
      <c r="AK37" s="228">
        <v>84145</v>
      </c>
      <c r="AL37" s="228">
        <v>92348</v>
      </c>
      <c r="AM37" s="228">
        <v>99858</v>
      </c>
      <c r="AN37" s="228">
        <v>105814</v>
      </c>
      <c r="AO37" s="228">
        <v>116890</v>
      </c>
      <c r="AP37" s="228">
        <v>129456</v>
      </c>
      <c r="AQ37" s="228">
        <v>133740</v>
      </c>
      <c r="AR37" s="228">
        <v>142121</v>
      </c>
      <c r="AS37" s="228">
        <v>142057</v>
      </c>
      <c r="AT37" s="228">
        <v>142408</v>
      </c>
      <c r="AU37" s="228">
        <v>150520</v>
      </c>
      <c r="AV37" s="228">
        <v>163575</v>
      </c>
      <c r="AW37" s="228">
        <v>184174</v>
      </c>
      <c r="AX37" s="228">
        <v>196795</v>
      </c>
      <c r="AY37" s="228">
        <v>201283</v>
      </c>
      <c r="AZ37" s="228">
        <v>203427</v>
      </c>
      <c r="BA37" s="228">
        <v>171772</v>
      </c>
      <c r="BB37" s="228">
        <v>191475</v>
      </c>
    </row>
    <row r="38" spans="1:54">
      <c r="A38" s="228" t="s">
        <v>210</v>
      </c>
      <c r="B38" s="228" t="s">
        <v>211</v>
      </c>
      <c r="C38" s="228">
        <v>1360</v>
      </c>
      <c r="D38" s="228">
        <v>1404</v>
      </c>
      <c r="E38" s="228">
        <v>1356</v>
      </c>
      <c r="F38" s="228">
        <v>1434</v>
      </c>
      <c r="G38" s="228">
        <v>1609</v>
      </c>
      <c r="H38" s="228">
        <v>1765</v>
      </c>
      <c r="I38" s="228">
        <v>1944</v>
      </c>
      <c r="J38" s="228">
        <v>2218</v>
      </c>
      <c r="K38" s="228">
        <v>2298</v>
      </c>
      <c r="L38" s="228">
        <v>2331</v>
      </c>
      <c r="M38" s="228">
        <v>2700</v>
      </c>
      <c r="N38" s="228">
        <v>2730</v>
      </c>
      <c r="O38" s="228">
        <v>2640</v>
      </c>
      <c r="P38" s="228">
        <v>3392</v>
      </c>
      <c r="Q38" s="228">
        <v>3864</v>
      </c>
      <c r="R38" s="228">
        <v>3948</v>
      </c>
      <c r="S38" s="228">
        <v>3685</v>
      </c>
      <c r="T38" s="228">
        <v>4200</v>
      </c>
      <c r="U38" s="228">
        <v>5596</v>
      </c>
      <c r="V38" s="228">
        <v>6852</v>
      </c>
      <c r="W38" s="228">
        <v>7987</v>
      </c>
      <c r="X38" s="228">
        <v>9017</v>
      </c>
      <c r="Y38" s="228">
        <v>9963</v>
      </c>
      <c r="Z38" s="228">
        <v>11043</v>
      </c>
      <c r="AA38" s="228">
        <v>12162</v>
      </c>
      <c r="AB38" s="228">
        <v>14491</v>
      </c>
      <c r="AC38" s="228">
        <v>15668</v>
      </c>
      <c r="AD38" s="228">
        <v>16692</v>
      </c>
      <c r="AE38" s="228">
        <v>18387</v>
      </c>
      <c r="AF38" s="228">
        <v>18751</v>
      </c>
      <c r="AG38" s="228">
        <v>21627</v>
      </c>
      <c r="AH38" s="228">
        <v>21002</v>
      </c>
      <c r="AI38" s="228">
        <v>18866</v>
      </c>
      <c r="AJ38" s="228">
        <v>20902</v>
      </c>
      <c r="AK38" s="228">
        <v>21384</v>
      </c>
      <c r="AL38" s="228">
        <v>22557</v>
      </c>
      <c r="AM38" s="228">
        <v>24455</v>
      </c>
      <c r="AN38" s="228">
        <v>25545</v>
      </c>
      <c r="AO38" s="228">
        <v>29785</v>
      </c>
      <c r="AP38" s="228">
        <v>33600</v>
      </c>
      <c r="AQ38" s="228">
        <v>36526</v>
      </c>
      <c r="AR38" s="228">
        <v>39496</v>
      </c>
      <c r="AS38" s="228">
        <v>37389</v>
      </c>
      <c r="AT38" s="228">
        <v>36032</v>
      </c>
      <c r="AU38" s="228">
        <v>36761</v>
      </c>
      <c r="AV38" s="228">
        <v>38852</v>
      </c>
      <c r="AW38" s="228">
        <v>42779</v>
      </c>
      <c r="AX38" s="228">
        <v>44307</v>
      </c>
      <c r="AY38" s="228">
        <v>42776</v>
      </c>
      <c r="AZ38" s="228">
        <v>42520</v>
      </c>
      <c r="BA38" s="228">
        <v>31936</v>
      </c>
      <c r="BB38" s="228">
        <v>35092</v>
      </c>
    </row>
    <row r="39" spans="1:54">
      <c r="A39" s="228" t="s">
        <v>212</v>
      </c>
      <c r="B39" s="228" t="s">
        <v>213</v>
      </c>
      <c r="C39" s="228">
        <v>148</v>
      </c>
      <c r="D39" s="228">
        <v>141</v>
      </c>
      <c r="E39" s="228">
        <v>131</v>
      </c>
      <c r="F39" s="228">
        <v>137</v>
      </c>
      <c r="G39" s="228">
        <v>145</v>
      </c>
      <c r="H39" s="228">
        <v>160</v>
      </c>
      <c r="I39" s="228">
        <v>169</v>
      </c>
      <c r="J39" s="228">
        <v>173</v>
      </c>
      <c r="K39" s="228">
        <v>196</v>
      </c>
      <c r="L39" s="228">
        <v>272</v>
      </c>
      <c r="M39" s="228">
        <v>355</v>
      </c>
      <c r="N39" s="228">
        <v>457</v>
      </c>
      <c r="O39" s="228">
        <v>544</v>
      </c>
      <c r="P39" s="228">
        <v>640</v>
      </c>
      <c r="Q39" s="228">
        <v>680</v>
      </c>
      <c r="R39" s="228">
        <v>637</v>
      </c>
      <c r="S39" s="228">
        <v>485</v>
      </c>
      <c r="T39" s="228">
        <v>614</v>
      </c>
      <c r="U39" s="228">
        <v>664</v>
      </c>
      <c r="V39" s="228">
        <v>791</v>
      </c>
      <c r="W39" s="228">
        <v>832</v>
      </c>
      <c r="X39" s="228">
        <v>862</v>
      </c>
      <c r="Y39" s="228">
        <v>928</v>
      </c>
      <c r="Z39" s="228">
        <v>884</v>
      </c>
      <c r="AA39" s="228">
        <v>975</v>
      </c>
      <c r="AB39" s="228">
        <v>1082</v>
      </c>
      <c r="AC39" s="228">
        <v>1134</v>
      </c>
      <c r="AD39" s="228">
        <v>1232</v>
      </c>
      <c r="AE39" s="228">
        <v>1327</v>
      </c>
      <c r="AF39" s="228">
        <v>1309</v>
      </c>
      <c r="AG39" s="228">
        <v>1255</v>
      </c>
      <c r="AH39" s="228">
        <v>1154</v>
      </c>
      <c r="AI39" s="228">
        <v>1040</v>
      </c>
      <c r="AJ39" s="228">
        <v>1035</v>
      </c>
      <c r="AK39" s="228">
        <v>1167</v>
      </c>
      <c r="AL39" s="228">
        <v>1328</v>
      </c>
      <c r="AM39" s="228">
        <v>1423</v>
      </c>
      <c r="AN39" s="228">
        <v>1554</v>
      </c>
      <c r="AO39" s="228">
        <v>1608</v>
      </c>
      <c r="AP39" s="228">
        <v>1805</v>
      </c>
      <c r="AQ39" s="228">
        <v>2010</v>
      </c>
      <c r="AR39" s="228">
        <v>2132</v>
      </c>
      <c r="AS39" s="228">
        <v>2133</v>
      </c>
      <c r="AT39" s="228">
        <v>2279</v>
      </c>
      <c r="AU39" s="228">
        <v>2320</v>
      </c>
      <c r="AV39" s="228">
        <v>2429</v>
      </c>
      <c r="AW39" s="228">
        <v>2618</v>
      </c>
      <c r="AX39" s="228">
        <v>2647</v>
      </c>
      <c r="AY39" s="228">
        <v>2577</v>
      </c>
      <c r="AZ39" s="228">
        <v>2427</v>
      </c>
      <c r="BA39" s="228">
        <v>1965</v>
      </c>
      <c r="BB39" s="228">
        <v>2056</v>
      </c>
    </row>
    <row r="40" spans="1:54">
      <c r="A40" s="228" t="s">
        <v>214</v>
      </c>
      <c r="B40" s="228" t="s">
        <v>215</v>
      </c>
      <c r="C40" s="228">
        <v>1212</v>
      </c>
      <c r="D40" s="228">
        <v>1263</v>
      </c>
      <c r="E40" s="228">
        <v>1225</v>
      </c>
      <c r="F40" s="228">
        <v>1297</v>
      </c>
      <c r="G40" s="228">
        <v>1464</v>
      </c>
      <c r="H40" s="228">
        <v>1605</v>
      </c>
      <c r="I40" s="228">
        <v>1775</v>
      </c>
      <c r="J40" s="228">
        <v>2045</v>
      </c>
      <c r="K40" s="228">
        <v>2102</v>
      </c>
      <c r="L40" s="228">
        <v>2059</v>
      </c>
      <c r="M40" s="228">
        <v>2345</v>
      </c>
      <c r="N40" s="228">
        <v>2273</v>
      </c>
      <c r="O40" s="228">
        <v>2096</v>
      </c>
      <c r="P40" s="228">
        <v>2752</v>
      </c>
      <c r="Q40" s="228">
        <v>3184</v>
      </c>
      <c r="R40" s="228">
        <v>3311</v>
      </c>
      <c r="S40" s="228">
        <v>3200</v>
      </c>
      <c r="T40" s="228">
        <v>3586</v>
      </c>
      <c r="U40" s="228">
        <v>4932</v>
      </c>
      <c r="V40" s="228">
        <v>6061</v>
      </c>
      <c r="W40" s="228">
        <v>7155</v>
      </c>
      <c r="X40" s="228">
        <v>8155</v>
      </c>
      <c r="Y40" s="228">
        <v>9035</v>
      </c>
      <c r="Z40" s="228">
        <v>10159</v>
      </c>
      <c r="AA40" s="228">
        <v>11187</v>
      </c>
      <c r="AB40" s="228">
        <v>13409</v>
      </c>
      <c r="AC40" s="228">
        <v>14534</v>
      </c>
      <c r="AD40" s="228">
        <v>15460</v>
      </c>
      <c r="AE40" s="228">
        <v>17061</v>
      </c>
      <c r="AF40" s="228">
        <v>17442</v>
      </c>
      <c r="AG40" s="228">
        <v>20373</v>
      </c>
      <c r="AH40" s="228">
        <v>19848</v>
      </c>
      <c r="AI40" s="228">
        <v>17825</v>
      </c>
      <c r="AJ40" s="228">
        <v>19867</v>
      </c>
      <c r="AK40" s="228">
        <v>20217</v>
      </c>
      <c r="AL40" s="228">
        <v>21229</v>
      </c>
      <c r="AM40" s="228">
        <v>23033</v>
      </c>
      <c r="AN40" s="228">
        <v>23991</v>
      </c>
      <c r="AO40" s="228">
        <v>28177</v>
      </c>
      <c r="AP40" s="228">
        <v>31795</v>
      </c>
      <c r="AQ40" s="228">
        <v>34516</v>
      </c>
      <c r="AR40" s="228">
        <v>37364</v>
      </c>
      <c r="AS40" s="228">
        <v>35257</v>
      </c>
      <c r="AT40" s="228">
        <v>33753</v>
      </c>
      <c r="AU40" s="228">
        <v>34441</v>
      </c>
      <c r="AV40" s="228">
        <v>36423</v>
      </c>
      <c r="AW40" s="228">
        <v>40161</v>
      </c>
      <c r="AX40" s="228">
        <v>41660</v>
      </c>
      <c r="AY40" s="228">
        <v>40198</v>
      </c>
      <c r="AZ40" s="228">
        <v>40093</v>
      </c>
      <c r="BA40" s="228">
        <v>29972</v>
      </c>
      <c r="BB40" s="228">
        <v>33037</v>
      </c>
    </row>
    <row r="41" spans="1:54">
      <c r="A41" s="228" t="s">
        <v>216</v>
      </c>
      <c r="B41" s="228" t="s">
        <v>217</v>
      </c>
      <c r="C41" s="228">
        <v>1945</v>
      </c>
      <c r="D41" s="228">
        <v>1573</v>
      </c>
      <c r="E41" s="228">
        <v>1637</v>
      </c>
      <c r="F41" s="228">
        <v>1782</v>
      </c>
      <c r="G41" s="228">
        <v>2240</v>
      </c>
      <c r="H41" s="228">
        <v>2457</v>
      </c>
      <c r="I41" s="228">
        <v>2741</v>
      </c>
      <c r="J41" s="228">
        <v>3269</v>
      </c>
      <c r="K41" s="228">
        <v>3412</v>
      </c>
      <c r="L41" s="228">
        <v>3278</v>
      </c>
      <c r="M41" s="228">
        <v>3432</v>
      </c>
      <c r="N41" s="228">
        <v>4010</v>
      </c>
      <c r="O41" s="228">
        <v>3918</v>
      </c>
      <c r="P41" s="228">
        <v>4797</v>
      </c>
      <c r="Q41" s="228">
        <v>6391</v>
      </c>
      <c r="R41" s="228">
        <v>6807</v>
      </c>
      <c r="S41" s="228">
        <v>8546</v>
      </c>
      <c r="T41" s="228">
        <v>8834</v>
      </c>
      <c r="U41" s="228">
        <v>9464</v>
      </c>
      <c r="V41" s="228">
        <v>10734</v>
      </c>
      <c r="W41" s="228">
        <v>12749</v>
      </c>
      <c r="X41" s="228">
        <v>11600</v>
      </c>
      <c r="Y41" s="228">
        <v>12611</v>
      </c>
      <c r="Z41" s="228">
        <v>9513</v>
      </c>
      <c r="AA41" s="228">
        <v>8456</v>
      </c>
      <c r="AB41" s="228">
        <v>9121</v>
      </c>
      <c r="AC41" s="228">
        <v>7302</v>
      </c>
      <c r="AD41" s="228">
        <v>6814</v>
      </c>
      <c r="AE41" s="228">
        <v>7179</v>
      </c>
      <c r="AF41" s="228">
        <v>9762</v>
      </c>
      <c r="AG41" s="228">
        <v>11985</v>
      </c>
      <c r="AH41" s="228">
        <v>13597</v>
      </c>
      <c r="AI41" s="228">
        <v>11430</v>
      </c>
      <c r="AJ41" s="228">
        <v>10202</v>
      </c>
      <c r="AK41" s="228">
        <v>11864</v>
      </c>
      <c r="AL41" s="228">
        <v>13428</v>
      </c>
      <c r="AM41" s="228">
        <v>13946</v>
      </c>
      <c r="AN41" s="228">
        <v>14088</v>
      </c>
      <c r="AO41" s="228">
        <v>16245</v>
      </c>
      <c r="AP41" s="228">
        <v>17002</v>
      </c>
      <c r="AQ41" s="228">
        <v>12625</v>
      </c>
      <c r="AR41" s="228">
        <v>13991</v>
      </c>
      <c r="AS41" s="228">
        <v>14983</v>
      </c>
      <c r="AT41" s="228">
        <v>17353</v>
      </c>
      <c r="AU41" s="228">
        <v>18992</v>
      </c>
      <c r="AV41" s="228">
        <v>21479</v>
      </c>
      <c r="AW41" s="228">
        <v>23506</v>
      </c>
      <c r="AX41" s="228">
        <v>22421</v>
      </c>
      <c r="AY41" s="228">
        <v>23114</v>
      </c>
      <c r="AZ41" s="228">
        <v>27477</v>
      </c>
      <c r="BA41" s="228">
        <v>26666</v>
      </c>
      <c r="BB41" s="228">
        <v>30494</v>
      </c>
    </row>
    <row r="42" spans="1:54">
      <c r="A42" s="228" t="s">
        <v>218</v>
      </c>
      <c r="B42" s="228" t="s">
        <v>219</v>
      </c>
      <c r="C42" s="228">
        <v>716</v>
      </c>
      <c r="D42" s="228">
        <v>462</v>
      </c>
      <c r="E42" s="228">
        <v>552</v>
      </c>
      <c r="F42" s="228">
        <v>616</v>
      </c>
      <c r="G42" s="228">
        <v>757</v>
      </c>
      <c r="H42" s="228">
        <v>911</v>
      </c>
      <c r="I42" s="228">
        <v>942</v>
      </c>
      <c r="J42" s="228">
        <v>1255</v>
      </c>
      <c r="K42" s="228">
        <v>1179</v>
      </c>
      <c r="L42" s="228">
        <v>1213</v>
      </c>
      <c r="M42" s="228">
        <v>1061</v>
      </c>
      <c r="N42" s="228">
        <v>1170</v>
      </c>
      <c r="O42" s="228">
        <v>1077</v>
      </c>
      <c r="P42" s="228">
        <v>1524</v>
      </c>
      <c r="Q42" s="228">
        <v>2049</v>
      </c>
      <c r="R42" s="228">
        <v>1948</v>
      </c>
      <c r="S42" s="228">
        <v>2593</v>
      </c>
      <c r="T42" s="228">
        <v>2892</v>
      </c>
      <c r="U42" s="228">
        <v>2936</v>
      </c>
      <c r="V42" s="228">
        <v>3348</v>
      </c>
      <c r="W42" s="228">
        <v>4183</v>
      </c>
      <c r="X42" s="228">
        <v>3832</v>
      </c>
      <c r="Y42" s="228">
        <v>4281</v>
      </c>
      <c r="Z42" s="228">
        <v>3083</v>
      </c>
      <c r="AA42" s="228">
        <v>2976</v>
      </c>
      <c r="AB42" s="228">
        <v>3393</v>
      </c>
      <c r="AC42" s="228">
        <v>2361</v>
      </c>
      <c r="AD42" s="228">
        <v>1937</v>
      </c>
      <c r="AE42" s="228">
        <v>2079</v>
      </c>
      <c r="AF42" s="228">
        <v>2979</v>
      </c>
      <c r="AG42" s="228">
        <v>3095</v>
      </c>
      <c r="AH42" s="228">
        <v>3631</v>
      </c>
      <c r="AI42" s="228">
        <v>3259</v>
      </c>
      <c r="AJ42" s="228">
        <v>3070</v>
      </c>
      <c r="AK42" s="228">
        <v>3570</v>
      </c>
      <c r="AL42" s="228">
        <v>4279</v>
      </c>
      <c r="AM42" s="228">
        <v>4265</v>
      </c>
      <c r="AN42" s="228">
        <v>3979</v>
      </c>
      <c r="AO42" s="228">
        <v>5679</v>
      </c>
      <c r="AP42" s="228">
        <v>5729</v>
      </c>
      <c r="AQ42" s="228">
        <v>4010</v>
      </c>
      <c r="AR42" s="228">
        <v>4998</v>
      </c>
      <c r="AS42" s="228">
        <v>4732</v>
      </c>
      <c r="AT42" s="228">
        <v>6055</v>
      </c>
      <c r="AU42" s="228">
        <v>6575</v>
      </c>
      <c r="AV42" s="228">
        <v>7721</v>
      </c>
      <c r="AW42" s="228">
        <v>8350</v>
      </c>
      <c r="AX42" s="228">
        <v>7718</v>
      </c>
      <c r="AY42" s="228">
        <v>8125</v>
      </c>
      <c r="AZ42" s="228">
        <v>9150</v>
      </c>
      <c r="BA42" s="228">
        <v>8368</v>
      </c>
      <c r="BB42" s="228">
        <v>9921</v>
      </c>
    </row>
    <row r="43" spans="1:54">
      <c r="A43" s="228" t="s">
        <v>220</v>
      </c>
      <c r="B43" s="45" t="s">
        <v>221</v>
      </c>
      <c r="C43" s="45">
        <v>1229</v>
      </c>
      <c r="D43" s="45">
        <v>1111</v>
      </c>
      <c r="E43" s="45">
        <v>1085</v>
      </c>
      <c r="F43" s="45">
        <v>1166</v>
      </c>
      <c r="G43" s="45">
        <v>1483</v>
      </c>
      <c r="H43" s="45">
        <v>1546</v>
      </c>
      <c r="I43" s="45">
        <v>1799</v>
      </c>
      <c r="J43" s="45">
        <v>2014</v>
      </c>
      <c r="K43" s="45">
        <v>2233</v>
      </c>
      <c r="L43" s="45">
        <v>2065</v>
      </c>
      <c r="M43" s="45">
        <v>2371</v>
      </c>
      <c r="N43" s="45">
        <v>2840</v>
      </c>
      <c r="O43" s="45">
        <v>2841</v>
      </c>
      <c r="P43" s="45">
        <v>3273</v>
      </c>
      <c r="Q43" s="45">
        <v>4342</v>
      </c>
      <c r="R43" s="45">
        <v>4859</v>
      </c>
      <c r="S43" s="45">
        <v>5953</v>
      </c>
      <c r="T43" s="45">
        <v>5942</v>
      </c>
      <c r="U43" s="45">
        <v>6528</v>
      </c>
      <c r="V43" s="45">
        <v>7386</v>
      </c>
      <c r="W43" s="45">
        <v>8565</v>
      </c>
      <c r="X43" s="45">
        <v>7768</v>
      </c>
      <c r="Y43" s="45">
        <v>8330</v>
      </c>
      <c r="Z43" s="45">
        <v>6430</v>
      </c>
      <c r="AA43" s="45">
        <v>5480</v>
      </c>
      <c r="AB43" s="45">
        <v>5728</v>
      </c>
      <c r="AC43" s="45">
        <v>4941</v>
      </c>
      <c r="AD43" s="45">
        <v>4877</v>
      </c>
      <c r="AE43" s="45">
        <v>5100</v>
      </c>
      <c r="AF43" s="45">
        <v>6782</v>
      </c>
      <c r="AG43" s="45">
        <v>8890</v>
      </c>
      <c r="AH43" s="45">
        <v>9966</v>
      </c>
      <c r="AI43" s="45">
        <v>8171</v>
      </c>
      <c r="AJ43" s="45">
        <v>7132</v>
      </c>
      <c r="AK43" s="45">
        <v>8294</v>
      </c>
      <c r="AL43" s="45">
        <v>9149</v>
      </c>
      <c r="AM43" s="45">
        <v>9680</v>
      </c>
      <c r="AN43" s="45">
        <v>10109</v>
      </c>
      <c r="AO43" s="45">
        <v>10566</v>
      </c>
      <c r="AP43" s="45">
        <v>11273</v>
      </c>
      <c r="AQ43" s="45">
        <v>8615</v>
      </c>
      <c r="AR43" s="45">
        <v>8993</v>
      </c>
      <c r="AS43" s="45">
        <v>10251</v>
      </c>
      <c r="AT43" s="45">
        <v>11298</v>
      </c>
      <c r="AU43" s="45">
        <v>12417</v>
      </c>
      <c r="AV43" s="45">
        <v>13758</v>
      </c>
      <c r="AW43" s="45">
        <v>15155</v>
      </c>
      <c r="AX43" s="45">
        <v>14703</v>
      </c>
      <c r="AY43" s="45">
        <v>14990</v>
      </c>
      <c r="AZ43" s="45">
        <v>18327</v>
      </c>
      <c r="BA43" s="45">
        <v>18298</v>
      </c>
      <c r="BB43" s="45">
        <v>20574</v>
      </c>
    </row>
    <row r="44" spans="1:54">
      <c r="A44" s="228" t="s">
        <v>222</v>
      </c>
      <c r="B44" s="228" t="s">
        <v>223</v>
      </c>
      <c r="C44" s="228">
        <v>1346</v>
      </c>
      <c r="D44" s="228">
        <v>1099</v>
      </c>
      <c r="E44" s="228">
        <v>1055</v>
      </c>
      <c r="F44" s="228">
        <v>1136</v>
      </c>
      <c r="G44" s="228">
        <v>1534</v>
      </c>
      <c r="H44" s="228">
        <v>1887</v>
      </c>
      <c r="I44" s="228">
        <v>2188</v>
      </c>
      <c r="J44" s="228">
        <v>2482</v>
      </c>
      <c r="K44" s="228">
        <v>2287</v>
      </c>
      <c r="L44" s="228">
        <v>2512</v>
      </c>
      <c r="M44" s="228">
        <v>2863</v>
      </c>
      <c r="N44" s="228">
        <v>2880</v>
      </c>
      <c r="O44" s="228">
        <v>3003</v>
      </c>
      <c r="P44" s="228">
        <v>3749</v>
      </c>
      <c r="Q44" s="228">
        <v>4629</v>
      </c>
      <c r="R44" s="228">
        <v>5512</v>
      </c>
      <c r="S44" s="228">
        <v>5478</v>
      </c>
      <c r="T44" s="228">
        <v>5632</v>
      </c>
      <c r="U44" s="228">
        <v>8083</v>
      </c>
      <c r="V44" s="228">
        <v>10641</v>
      </c>
      <c r="W44" s="228">
        <v>10831</v>
      </c>
      <c r="X44" s="228">
        <v>9343</v>
      </c>
      <c r="Y44" s="228">
        <v>9667</v>
      </c>
      <c r="Z44" s="228">
        <v>6467</v>
      </c>
      <c r="AA44" s="228">
        <v>7261</v>
      </c>
      <c r="AB44" s="228">
        <v>9961</v>
      </c>
      <c r="AC44" s="228">
        <v>10892</v>
      </c>
      <c r="AD44" s="228">
        <v>10803</v>
      </c>
      <c r="AE44" s="228">
        <v>10445</v>
      </c>
      <c r="AF44" s="228">
        <v>10565</v>
      </c>
      <c r="AG44" s="228">
        <v>13571</v>
      </c>
      <c r="AH44" s="228">
        <v>14055</v>
      </c>
      <c r="AI44" s="228">
        <v>9414</v>
      </c>
      <c r="AJ44" s="228">
        <v>9416</v>
      </c>
      <c r="AK44" s="228">
        <v>12215</v>
      </c>
      <c r="AL44" s="228">
        <v>13985</v>
      </c>
      <c r="AM44" s="228">
        <v>15835</v>
      </c>
      <c r="AN44" s="228">
        <v>18062</v>
      </c>
      <c r="AO44" s="228">
        <v>19529</v>
      </c>
      <c r="AP44" s="228">
        <v>22330</v>
      </c>
      <c r="AQ44" s="228">
        <v>22992</v>
      </c>
      <c r="AR44" s="228">
        <v>23502</v>
      </c>
      <c r="AS44" s="228">
        <v>20963</v>
      </c>
      <c r="AT44" s="228">
        <v>19554</v>
      </c>
      <c r="AU44" s="228">
        <v>20842</v>
      </c>
      <c r="AV44" s="228">
        <v>24690</v>
      </c>
      <c r="AW44" s="228">
        <v>32076</v>
      </c>
      <c r="AX44" s="228">
        <v>37599</v>
      </c>
      <c r="AY44" s="228">
        <v>36924</v>
      </c>
      <c r="AZ44" s="228">
        <v>35098</v>
      </c>
      <c r="BA44" s="228">
        <v>25800</v>
      </c>
      <c r="BB44" s="228">
        <v>35407</v>
      </c>
    </row>
    <row r="45" spans="1:54">
      <c r="A45" s="228" t="s">
        <v>224</v>
      </c>
      <c r="B45" s="228" t="s">
        <v>225</v>
      </c>
      <c r="C45" s="228">
        <v>315</v>
      </c>
      <c r="D45" s="228">
        <v>181</v>
      </c>
      <c r="E45" s="228">
        <v>203</v>
      </c>
      <c r="F45" s="228">
        <v>210</v>
      </c>
      <c r="G45" s="228">
        <v>282</v>
      </c>
      <c r="H45" s="228">
        <v>364</v>
      </c>
      <c r="I45" s="228">
        <v>450</v>
      </c>
      <c r="J45" s="228">
        <v>537</v>
      </c>
      <c r="K45" s="228">
        <v>352</v>
      </c>
      <c r="L45" s="228">
        <v>383</v>
      </c>
      <c r="M45" s="228">
        <v>516</v>
      </c>
      <c r="N45" s="228">
        <v>472</v>
      </c>
      <c r="O45" s="228">
        <v>505</v>
      </c>
      <c r="P45" s="228">
        <v>667</v>
      </c>
      <c r="Q45" s="228">
        <v>882</v>
      </c>
      <c r="R45" s="228">
        <v>1118</v>
      </c>
      <c r="S45" s="228">
        <v>1198</v>
      </c>
      <c r="T45" s="228">
        <v>1097</v>
      </c>
      <c r="U45" s="228">
        <v>1708</v>
      </c>
      <c r="V45" s="228">
        <v>2091</v>
      </c>
      <c r="W45" s="228">
        <v>1934</v>
      </c>
      <c r="X45" s="228">
        <v>1370</v>
      </c>
      <c r="Y45" s="228">
        <v>1817</v>
      </c>
      <c r="Z45" s="228">
        <v>862</v>
      </c>
      <c r="AA45" s="228">
        <v>1047</v>
      </c>
      <c r="AB45" s="228">
        <v>1483</v>
      </c>
      <c r="AC45" s="228">
        <v>1370</v>
      </c>
      <c r="AD45" s="228">
        <v>1404</v>
      </c>
      <c r="AE45" s="228">
        <v>1631</v>
      </c>
      <c r="AF45" s="228">
        <v>1357</v>
      </c>
      <c r="AG45" s="228">
        <v>2154</v>
      </c>
      <c r="AH45" s="228">
        <v>2073</v>
      </c>
      <c r="AI45" s="228">
        <v>1340</v>
      </c>
      <c r="AJ45" s="228">
        <v>974</v>
      </c>
      <c r="AK45" s="228">
        <v>1308</v>
      </c>
      <c r="AL45" s="228">
        <v>1385</v>
      </c>
      <c r="AM45" s="228">
        <v>1570</v>
      </c>
      <c r="AN45" s="228">
        <v>1784</v>
      </c>
      <c r="AO45" s="228">
        <v>2552</v>
      </c>
      <c r="AP45" s="228">
        <v>2754</v>
      </c>
      <c r="AQ45" s="228">
        <v>2610</v>
      </c>
      <c r="AR45" s="228">
        <v>2568</v>
      </c>
      <c r="AS45" s="228">
        <v>2032</v>
      </c>
      <c r="AT45" s="228">
        <v>1671</v>
      </c>
      <c r="AU45" s="228">
        <v>1810</v>
      </c>
      <c r="AV45" s="228">
        <v>1858</v>
      </c>
      <c r="AW45" s="228">
        <v>2590</v>
      </c>
      <c r="AX45" s="228">
        <v>3065</v>
      </c>
      <c r="AY45" s="228">
        <v>2879</v>
      </c>
      <c r="AZ45" s="228">
        <v>2923</v>
      </c>
      <c r="BA45" s="228">
        <v>1789</v>
      </c>
      <c r="BB45" s="228">
        <v>2767</v>
      </c>
    </row>
    <row r="46" spans="1:54">
      <c r="A46" s="228" t="s">
        <v>226</v>
      </c>
      <c r="B46" s="45" t="s">
        <v>227</v>
      </c>
      <c r="C46" s="45">
        <v>1031</v>
      </c>
      <c r="D46" s="45">
        <v>918</v>
      </c>
      <c r="E46" s="45">
        <v>852</v>
      </c>
      <c r="F46" s="45">
        <v>926</v>
      </c>
      <c r="G46" s="45">
        <v>1252</v>
      </c>
      <c r="H46" s="45">
        <v>1523</v>
      </c>
      <c r="I46" s="45">
        <v>1738</v>
      </c>
      <c r="J46" s="45">
        <v>1945</v>
      </c>
      <c r="K46" s="45">
        <v>1935</v>
      </c>
      <c r="L46" s="45">
        <v>2129</v>
      </c>
      <c r="M46" s="45">
        <v>2347</v>
      </c>
      <c r="N46" s="45">
        <v>2408</v>
      </c>
      <c r="O46" s="45">
        <v>2498</v>
      </c>
      <c r="P46" s="45">
        <v>3082</v>
      </c>
      <c r="Q46" s="45">
        <v>3747</v>
      </c>
      <c r="R46" s="45">
        <v>4394</v>
      </c>
      <c r="S46" s="45">
        <v>4280</v>
      </c>
      <c r="T46" s="45">
        <v>4535</v>
      </c>
      <c r="U46" s="45">
        <v>6375</v>
      </c>
      <c r="V46" s="45">
        <v>8550</v>
      </c>
      <c r="W46" s="45">
        <v>8897</v>
      </c>
      <c r="X46" s="45">
        <v>7973</v>
      </c>
      <c r="Y46" s="45">
        <v>7850</v>
      </c>
      <c r="Z46" s="45">
        <v>5605</v>
      </c>
      <c r="AA46" s="45">
        <v>6214</v>
      </c>
      <c r="AB46" s="45">
        <v>8478</v>
      </c>
      <c r="AC46" s="45">
        <v>9521</v>
      </c>
      <c r="AD46" s="45">
        <v>9399</v>
      </c>
      <c r="AE46" s="45">
        <v>8814</v>
      </c>
      <c r="AF46" s="45">
        <v>9208</v>
      </c>
      <c r="AG46" s="45">
        <v>11417</v>
      </c>
      <c r="AH46" s="45">
        <v>11982</v>
      </c>
      <c r="AI46" s="45">
        <v>8074</v>
      </c>
      <c r="AJ46" s="45">
        <v>8442</v>
      </c>
      <c r="AK46" s="45">
        <v>10908</v>
      </c>
      <c r="AL46" s="45">
        <v>12601</v>
      </c>
      <c r="AM46" s="45">
        <v>14265</v>
      </c>
      <c r="AN46" s="45">
        <v>16278</v>
      </c>
      <c r="AO46" s="45">
        <v>16977</v>
      </c>
      <c r="AP46" s="45">
        <v>19576</v>
      </c>
      <c r="AQ46" s="45">
        <v>20383</v>
      </c>
      <c r="AR46" s="45">
        <v>20934</v>
      </c>
      <c r="AS46" s="45">
        <v>18932</v>
      </c>
      <c r="AT46" s="45">
        <v>17883</v>
      </c>
      <c r="AU46" s="45">
        <v>19032</v>
      </c>
      <c r="AV46" s="45">
        <v>22832</v>
      </c>
      <c r="AW46" s="45">
        <v>29487</v>
      </c>
      <c r="AX46" s="45">
        <v>34534</v>
      </c>
      <c r="AY46" s="45">
        <v>34045</v>
      </c>
      <c r="AZ46" s="45">
        <v>32175</v>
      </c>
      <c r="BA46" s="45">
        <v>24011</v>
      </c>
      <c r="BB46" s="45">
        <v>32640</v>
      </c>
    </row>
    <row r="47" spans="1:54">
      <c r="A47" s="228" t="s">
        <v>228</v>
      </c>
      <c r="B47" s="45" t="s">
        <v>229</v>
      </c>
      <c r="C47" s="45">
        <v>505</v>
      </c>
      <c r="D47" s="45">
        <v>469</v>
      </c>
      <c r="E47" s="45">
        <v>426</v>
      </c>
      <c r="F47" s="45">
        <v>421</v>
      </c>
      <c r="G47" s="45">
        <v>538</v>
      </c>
      <c r="H47" s="45">
        <v>609</v>
      </c>
      <c r="I47" s="45">
        <v>687</v>
      </c>
      <c r="J47" s="45">
        <v>730</v>
      </c>
      <c r="K47" s="45">
        <v>564</v>
      </c>
      <c r="L47" s="45">
        <v>604</v>
      </c>
      <c r="M47" s="45">
        <v>668</v>
      </c>
      <c r="N47" s="45">
        <v>932</v>
      </c>
      <c r="O47" s="45">
        <v>1084</v>
      </c>
      <c r="P47" s="45">
        <v>904</v>
      </c>
      <c r="Q47" s="45">
        <v>1140</v>
      </c>
      <c r="R47" s="45">
        <v>1700</v>
      </c>
      <c r="S47" s="45">
        <v>2656</v>
      </c>
      <c r="T47" s="45">
        <v>3001</v>
      </c>
      <c r="U47" s="45">
        <v>3558</v>
      </c>
      <c r="V47" s="45">
        <v>3648</v>
      </c>
      <c r="W47" s="45">
        <v>3884</v>
      </c>
      <c r="X47" s="45">
        <v>4498</v>
      </c>
      <c r="Y47" s="45">
        <v>7640</v>
      </c>
      <c r="Z47" s="45">
        <v>5552</v>
      </c>
      <c r="AA47" s="45">
        <v>3200</v>
      </c>
      <c r="AB47" s="45">
        <v>2815</v>
      </c>
      <c r="AC47" s="45">
        <v>2466</v>
      </c>
      <c r="AD47" s="45">
        <v>1317</v>
      </c>
      <c r="AE47" s="45">
        <v>1231</v>
      </c>
      <c r="AF47" s="45">
        <v>1532</v>
      </c>
      <c r="AG47" s="45">
        <v>1853</v>
      </c>
      <c r="AH47" s="45">
        <v>1753</v>
      </c>
      <c r="AI47" s="45">
        <v>1448</v>
      </c>
      <c r="AJ47" s="45">
        <v>1297</v>
      </c>
      <c r="AK47" s="45">
        <v>2505</v>
      </c>
      <c r="AL47" s="45">
        <v>2472</v>
      </c>
      <c r="AM47" s="45">
        <v>2535</v>
      </c>
      <c r="AN47" s="45">
        <v>2696</v>
      </c>
      <c r="AO47" s="45">
        <v>3587</v>
      </c>
      <c r="AP47" s="45">
        <v>3625</v>
      </c>
      <c r="AQ47" s="45">
        <v>5329</v>
      </c>
      <c r="AR47" s="45">
        <v>5336</v>
      </c>
      <c r="AS47" s="45">
        <v>6239</v>
      </c>
      <c r="AT47" s="45">
        <v>4107</v>
      </c>
      <c r="AU47" s="45">
        <v>5048</v>
      </c>
      <c r="AV47" s="45">
        <v>6034</v>
      </c>
      <c r="AW47" s="45">
        <v>8722</v>
      </c>
      <c r="AX47" s="45">
        <v>13696</v>
      </c>
      <c r="AY47" s="45">
        <v>18949</v>
      </c>
      <c r="AZ47" s="45">
        <v>18620</v>
      </c>
      <c r="BA47" s="45">
        <v>16411</v>
      </c>
      <c r="BB47" s="45">
        <v>15735</v>
      </c>
    </row>
    <row r="48" spans="1:54">
      <c r="A48" s="228" t="s">
        <v>230</v>
      </c>
      <c r="B48" s="45" t="s">
        <v>231</v>
      </c>
      <c r="C48" s="45">
        <v>1327</v>
      </c>
      <c r="D48" s="45">
        <v>1335</v>
      </c>
      <c r="E48" s="45">
        <v>1304</v>
      </c>
      <c r="F48" s="45">
        <v>1378</v>
      </c>
      <c r="G48" s="45">
        <v>1360</v>
      </c>
      <c r="H48" s="45">
        <v>1509</v>
      </c>
      <c r="I48" s="45">
        <v>1789</v>
      </c>
      <c r="J48" s="45">
        <v>2063</v>
      </c>
      <c r="K48" s="45">
        <v>2088</v>
      </c>
      <c r="L48" s="45">
        <v>2255</v>
      </c>
      <c r="M48" s="45">
        <v>2576</v>
      </c>
      <c r="N48" s="45">
        <v>2665</v>
      </c>
      <c r="O48" s="45">
        <v>2814</v>
      </c>
      <c r="P48" s="45">
        <v>2874</v>
      </c>
      <c r="Q48" s="45">
        <v>3139</v>
      </c>
      <c r="R48" s="45">
        <v>3252</v>
      </c>
      <c r="S48" s="45">
        <v>3116</v>
      </c>
      <c r="T48" s="45">
        <v>3656</v>
      </c>
      <c r="U48" s="45">
        <v>4193</v>
      </c>
      <c r="V48" s="45">
        <v>5045</v>
      </c>
      <c r="W48" s="45">
        <v>5921</v>
      </c>
      <c r="X48" s="45">
        <v>6457</v>
      </c>
      <c r="Y48" s="45">
        <v>6970</v>
      </c>
      <c r="Z48" s="45">
        <v>7345</v>
      </c>
      <c r="AA48" s="45">
        <v>7646</v>
      </c>
      <c r="AB48" s="45">
        <v>9128</v>
      </c>
      <c r="AC48" s="45">
        <v>9937</v>
      </c>
      <c r="AD48" s="45">
        <v>10188</v>
      </c>
      <c r="AE48" s="45">
        <v>11210</v>
      </c>
      <c r="AF48" s="45">
        <v>11734</v>
      </c>
      <c r="AG48" s="45">
        <v>12855</v>
      </c>
      <c r="AH48" s="45">
        <v>11695</v>
      </c>
      <c r="AI48" s="45">
        <v>11238</v>
      </c>
      <c r="AJ48" s="45">
        <v>11060</v>
      </c>
      <c r="AK48" s="45">
        <v>11894</v>
      </c>
      <c r="AL48" s="45">
        <v>13149</v>
      </c>
      <c r="AM48" s="45">
        <v>14170</v>
      </c>
      <c r="AN48" s="45">
        <v>14820</v>
      </c>
      <c r="AO48" s="45">
        <v>14781</v>
      </c>
      <c r="AP48" s="45">
        <v>16775</v>
      </c>
      <c r="AQ48" s="45">
        <v>18313</v>
      </c>
      <c r="AR48" s="45">
        <v>19046</v>
      </c>
      <c r="AS48" s="45">
        <v>19899</v>
      </c>
      <c r="AT48" s="45">
        <v>19480</v>
      </c>
      <c r="AU48" s="45">
        <v>19522</v>
      </c>
      <c r="AV48" s="45">
        <v>20274</v>
      </c>
      <c r="AW48" s="45">
        <v>21884</v>
      </c>
      <c r="AX48" s="45">
        <v>22195</v>
      </c>
      <c r="AY48" s="45">
        <v>22068</v>
      </c>
      <c r="AZ48" s="45">
        <v>22355</v>
      </c>
      <c r="BA48" s="45">
        <v>20679</v>
      </c>
      <c r="BB48" s="45">
        <v>20622</v>
      </c>
    </row>
    <row r="49" spans="1:54">
      <c r="A49" s="228" t="s">
        <v>232</v>
      </c>
      <c r="B49" s="228" t="s">
        <v>233</v>
      </c>
      <c r="C49" s="228">
        <v>216</v>
      </c>
      <c r="D49" s="228">
        <v>231</v>
      </c>
      <c r="E49" s="228">
        <v>239</v>
      </c>
      <c r="F49" s="228">
        <v>260</v>
      </c>
      <c r="G49" s="228">
        <v>347</v>
      </c>
      <c r="H49" s="228">
        <v>376</v>
      </c>
      <c r="I49" s="228">
        <v>434</v>
      </c>
      <c r="J49" s="228">
        <v>450</v>
      </c>
      <c r="K49" s="228">
        <v>333</v>
      </c>
      <c r="L49" s="228">
        <v>387</v>
      </c>
      <c r="M49" s="228">
        <v>443</v>
      </c>
      <c r="N49" s="228">
        <v>508</v>
      </c>
      <c r="O49" s="228">
        <v>525</v>
      </c>
      <c r="P49" s="228">
        <v>624</v>
      </c>
      <c r="Q49" s="228">
        <v>759</v>
      </c>
      <c r="R49" s="228">
        <v>838</v>
      </c>
      <c r="S49" s="228">
        <v>853</v>
      </c>
      <c r="T49" s="228">
        <v>1044</v>
      </c>
      <c r="U49" s="228">
        <v>1070</v>
      </c>
      <c r="V49" s="228">
        <v>1635</v>
      </c>
      <c r="W49" s="228">
        <v>2063</v>
      </c>
      <c r="X49" s="228">
        <v>2466</v>
      </c>
      <c r="Y49" s="228">
        <v>2807</v>
      </c>
      <c r="Z49" s="228">
        <v>2360</v>
      </c>
      <c r="AA49" s="228">
        <v>2467</v>
      </c>
      <c r="AB49" s="228">
        <v>2757</v>
      </c>
      <c r="AC49" s="228">
        <v>2944</v>
      </c>
      <c r="AD49" s="228">
        <v>3111</v>
      </c>
      <c r="AE49" s="228">
        <v>3246</v>
      </c>
      <c r="AF49" s="228">
        <v>3604</v>
      </c>
      <c r="AG49" s="228">
        <v>3604</v>
      </c>
      <c r="AH49" s="228">
        <v>3298</v>
      </c>
      <c r="AI49" s="228">
        <v>2766</v>
      </c>
      <c r="AJ49" s="228">
        <v>2857</v>
      </c>
      <c r="AK49" s="228">
        <v>2853</v>
      </c>
      <c r="AL49" s="228">
        <v>3026</v>
      </c>
      <c r="AM49" s="228">
        <v>3321</v>
      </c>
      <c r="AN49" s="228">
        <v>3222</v>
      </c>
      <c r="AO49" s="228">
        <v>3631</v>
      </c>
      <c r="AP49" s="228">
        <v>4297</v>
      </c>
      <c r="AQ49" s="228">
        <v>4123</v>
      </c>
      <c r="AR49" s="228">
        <v>4318</v>
      </c>
      <c r="AS49" s="228">
        <v>4662</v>
      </c>
      <c r="AT49" s="228">
        <v>4977</v>
      </c>
      <c r="AU49" s="228">
        <v>5300</v>
      </c>
      <c r="AV49" s="228">
        <v>6472</v>
      </c>
      <c r="AW49" s="228">
        <v>6319</v>
      </c>
      <c r="AX49" s="228">
        <v>6382</v>
      </c>
      <c r="AY49" s="228">
        <v>5472</v>
      </c>
      <c r="AZ49" s="228">
        <v>5567</v>
      </c>
      <c r="BA49" s="228">
        <v>4515</v>
      </c>
      <c r="BB49" s="228">
        <v>4991</v>
      </c>
    </row>
    <row r="50" spans="1:54">
      <c r="A50" s="228" t="s">
        <v>234</v>
      </c>
      <c r="B50" s="228" t="s">
        <v>235</v>
      </c>
      <c r="C50" s="228">
        <v>115</v>
      </c>
      <c r="D50" s="228">
        <v>104</v>
      </c>
      <c r="E50" s="228">
        <v>99</v>
      </c>
      <c r="F50" s="228">
        <v>99</v>
      </c>
      <c r="G50" s="228">
        <v>141</v>
      </c>
      <c r="H50" s="228">
        <v>162</v>
      </c>
      <c r="I50" s="228">
        <v>181</v>
      </c>
      <c r="J50" s="228">
        <v>182</v>
      </c>
      <c r="K50" s="228">
        <v>163</v>
      </c>
      <c r="L50" s="228">
        <v>171</v>
      </c>
      <c r="M50" s="228">
        <v>191</v>
      </c>
      <c r="N50" s="228">
        <v>194</v>
      </c>
      <c r="O50" s="228">
        <v>207</v>
      </c>
      <c r="P50" s="228">
        <v>260</v>
      </c>
      <c r="Q50" s="228">
        <v>316</v>
      </c>
      <c r="R50" s="228">
        <v>318</v>
      </c>
      <c r="S50" s="228">
        <v>306</v>
      </c>
      <c r="T50" s="228">
        <v>406</v>
      </c>
      <c r="U50" s="228">
        <v>441</v>
      </c>
      <c r="V50" s="228">
        <v>497</v>
      </c>
      <c r="W50" s="228">
        <v>506</v>
      </c>
      <c r="X50" s="228">
        <v>526</v>
      </c>
      <c r="Y50" s="228">
        <v>479</v>
      </c>
      <c r="Z50" s="228">
        <v>386</v>
      </c>
      <c r="AA50" s="228">
        <v>420</v>
      </c>
      <c r="AB50" s="228">
        <v>458</v>
      </c>
      <c r="AC50" s="228">
        <v>511</v>
      </c>
      <c r="AD50" s="228">
        <v>496</v>
      </c>
      <c r="AE50" s="228">
        <v>511</v>
      </c>
      <c r="AF50" s="228">
        <v>511</v>
      </c>
      <c r="AG50" s="228">
        <v>504</v>
      </c>
      <c r="AH50" s="228">
        <v>446</v>
      </c>
      <c r="AI50" s="228">
        <v>390</v>
      </c>
      <c r="AJ50" s="228">
        <v>412</v>
      </c>
      <c r="AK50" s="228">
        <v>477</v>
      </c>
      <c r="AL50" s="228">
        <v>554</v>
      </c>
      <c r="AM50" s="228">
        <v>614</v>
      </c>
      <c r="AN50" s="228">
        <v>672</v>
      </c>
      <c r="AO50" s="228">
        <v>690</v>
      </c>
      <c r="AP50" s="228">
        <v>767</v>
      </c>
      <c r="AQ50" s="228">
        <v>791</v>
      </c>
      <c r="AR50" s="228">
        <v>838</v>
      </c>
      <c r="AS50" s="228">
        <v>869</v>
      </c>
      <c r="AT50" s="228">
        <v>913</v>
      </c>
      <c r="AU50" s="228">
        <v>985</v>
      </c>
      <c r="AV50" s="228">
        <v>1054</v>
      </c>
      <c r="AW50" s="228">
        <v>1109</v>
      </c>
      <c r="AX50" s="228">
        <v>1103</v>
      </c>
      <c r="AY50" s="228">
        <v>1062</v>
      </c>
      <c r="AZ50" s="228">
        <v>984</v>
      </c>
      <c r="BA50" s="228">
        <v>840</v>
      </c>
      <c r="BB50" s="228">
        <v>898</v>
      </c>
    </row>
    <row r="51" spans="1:54">
      <c r="A51" s="228" t="s">
        <v>236</v>
      </c>
      <c r="B51" s="45" t="s">
        <v>237</v>
      </c>
      <c r="C51" s="45">
        <v>101</v>
      </c>
      <c r="D51" s="45">
        <v>127</v>
      </c>
      <c r="E51" s="45">
        <v>140</v>
      </c>
      <c r="F51" s="45">
        <v>161</v>
      </c>
      <c r="G51" s="45">
        <v>206</v>
      </c>
      <c r="H51" s="45">
        <v>214</v>
      </c>
      <c r="I51" s="45">
        <v>253</v>
      </c>
      <c r="J51" s="45">
        <v>268</v>
      </c>
      <c r="K51" s="45">
        <v>170</v>
      </c>
      <c r="L51" s="45">
        <v>216</v>
      </c>
      <c r="M51" s="45">
        <v>252</v>
      </c>
      <c r="N51" s="45">
        <v>314</v>
      </c>
      <c r="O51" s="45">
        <v>318</v>
      </c>
      <c r="P51" s="45">
        <v>364</v>
      </c>
      <c r="Q51" s="45">
        <v>443</v>
      </c>
      <c r="R51" s="45">
        <v>520</v>
      </c>
      <c r="S51" s="45">
        <v>547</v>
      </c>
      <c r="T51" s="45">
        <v>638</v>
      </c>
      <c r="U51" s="45">
        <v>629</v>
      </c>
      <c r="V51" s="45">
        <v>1138</v>
      </c>
      <c r="W51" s="45">
        <v>1557</v>
      </c>
      <c r="X51" s="45">
        <v>1940</v>
      </c>
      <c r="Y51" s="45">
        <v>2328</v>
      </c>
      <c r="Z51" s="45">
        <v>1974</v>
      </c>
      <c r="AA51" s="45">
        <v>2047</v>
      </c>
      <c r="AB51" s="45">
        <v>2299</v>
      </c>
      <c r="AC51" s="45">
        <v>2434</v>
      </c>
      <c r="AD51" s="45">
        <v>2615</v>
      </c>
      <c r="AE51" s="45">
        <v>2734</v>
      </c>
      <c r="AF51" s="45">
        <v>3093</v>
      </c>
      <c r="AG51" s="45">
        <v>3100</v>
      </c>
      <c r="AH51" s="45">
        <v>2851</v>
      </c>
      <c r="AI51" s="45">
        <v>2376</v>
      </c>
      <c r="AJ51" s="45">
        <v>2445</v>
      </c>
      <c r="AK51" s="45">
        <v>2376</v>
      </c>
      <c r="AL51" s="45">
        <v>2471</v>
      </c>
      <c r="AM51" s="45">
        <v>2707</v>
      </c>
      <c r="AN51" s="45">
        <v>2550</v>
      </c>
      <c r="AO51" s="45">
        <v>2941</v>
      </c>
      <c r="AP51" s="45">
        <v>3531</v>
      </c>
      <c r="AQ51" s="45">
        <v>3332</v>
      </c>
      <c r="AR51" s="45">
        <v>3480</v>
      </c>
      <c r="AS51" s="45">
        <v>3792</v>
      </c>
      <c r="AT51" s="45">
        <v>4064</v>
      </c>
      <c r="AU51" s="45">
        <v>4315</v>
      </c>
      <c r="AV51" s="45">
        <v>5418</v>
      </c>
      <c r="AW51" s="45">
        <v>5210</v>
      </c>
      <c r="AX51" s="45">
        <v>5279</v>
      </c>
      <c r="AY51" s="45">
        <v>4410</v>
      </c>
      <c r="AZ51" s="45">
        <v>4583</v>
      </c>
      <c r="BA51" s="45">
        <v>3674</v>
      </c>
      <c r="BB51" s="45">
        <v>4093</v>
      </c>
    </row>
    <row r="52" spans="1:54">
      <c r="A52" s="228" t="s">
        <v>238</v>
      </c>
      <c r="B52" s="228" t="s">
        <v>239</v>
      </c>
      <c r="C52" s="228">
        <v>994</v>
      </c>
      <c r="D52" s="228">
        <v>1080</v>
      </c>
      <c r="E52" s="228">
        <v>1171</v>
      </c>
      <c r="F52" s="228">
        <v>1300</v>
      </c>
      <c r="G52" s="228">
        <v>1425</v>
      </c>
      <c r="H52" s="228">
        <v>1597</v>
      </c>
      <c r="I52" s="228">
        <v>1719</v>
      </c>
      <c r="J52" s="228">
        <v>1989</v>
      </c>
      <c r="K52" s="228">
        <v>1786</v>
      </c>
      <c r="L52" s="228">
        <v>2020</v>
      </c>
      <c r="M52" s="228">
        <v>2249</v>
      </c>
      <c r="N52" s="228">
        <v>2459</v>
      </c>
      <c r="O52" s="228">
        <v>2722</v>
      </c>
      <c r="P52" s="228">
        <v>3057</v>
      </c>
      <c r="Q52" s="228">
        <v>3769</v>
      </c>
      <c r="R52" s="228">
        <v>4459</v>
      </c>
      <c r="S52" s="228">
        <v>4309</v>
      </c>
      <c r="T52" s="228">
        <v>4914</v>
      </c>
      <c r="U52" s="228">
        <v>5820</v>
      </c>
      <c r="V52" s="228">
        <v>7037</v>
      </c>
      <c r="W52" s="228">
        <v>8639</v>
      </c>
      <c r="X52" s="228">
        <v>8843</v>
      </c>
      <c r="Y52" s="228">
        <v>9668</v>
      </c>
      <c r="Z52" s="228">
        <v>10929</v>
      </c>
      <c r="AA52" s="228">
        <v>10842</v>
      </c>
      <c r="AB52" s="228">
        <v>11773</v>
      </c>
      <c r="AC52" s="228">
        <v>12487</v>
      </c>
      <c r="AD52" s="228">
        <v>13563</v>
      </c>
      <c r="AE52" s="228">
        <v>14752</v>
      </c>
      <c r="AF52" s="228">
        <v>16043</v>
      </c>
      <c r="AG52" s="228">
        <v>17519</v>
      </c>
      <c r="AH52" s="228">
        <v>17671</v>
      </c>
      <c r="AI52" s="228">
        <v>17764</v>
      </c>
      <c r="AJ52" s="228">
        <v>18227</v>
      </c>
      <c r="AK52" s="228">
        <v>21430</v>
      </c>
      <c r="AL52" s="228">
        <v>23731</v>
      </c>
      <c r="AM52" s="228">
        <v>25596</v>
      </c>
      <c r="AN52" s="228">
        <v>27381</v>
      </c>
      <c r="AO52" s="228">
        <v>29332</v>
      </c>
      <c r="AP52" s="228">
        <v>31827</v>
      </c>
      <c r="AQ52" s="228">
        <v>33832</v>
      </c>
      <c r="AR52" s="228">
        <v>36432</v>
      </c>
      <c r="AS52" s="228">
        <v>37922</v>
      </c>
      <c r="AT52" s="228">
        <v>40905</v>
      </c>
      <c r="AU52" s="228">
        <v>44055</v>
      </c>
      <c r="AV52" s="228">
        <v>45774</v>
      </c>
      <c r="AW52" s="228">
        <v>48888</v>
      </c>
      <c r="AX52" s="228">
        <v>50195</v>
      </c>
      <c r="AY52" s="228">
        <v>51980</v>
      </c>
      <c r="AZ52" s="228">
        <v>51790</v>
      </c>
      <c r="BA52" s="228">
        <v>45765</v>
      </c>
      <c r="BB52" s="228">
        <v>49134</v>
      </c>
    </row>
    <row r="53" spans="1:54">
      <c r="A53" s="228" t="s">
        <v>240</v>
      </c>
      <c r="B53" s="228" t="s">
        <v>241</v>
      </c>
      <c r="C53" s="228">
        <v>119</v>
      </c>
      <c r="D53" s="228">
        <v>139</v>
      </c>
      <c r="E53" s="228">
        <v>205</v>
      </c>
      <c r="F53" s="228">
        <v>182</v>
      </c>
      <c r="G53" s="228">
        <v>239</v>
      </c>
      <c r="H53" s="228">
        <v>349</v>
      </c>
      <c r="I53" s="228">
        <v>457</v>
      </c>
      <c r="J53" s="228">
        <v>498</v>
      </c>
      <c r="K53" s="228">
        <v>364</v>
      </c>
      <c r="L53" s="228">
        <v>361</v>
      </c>
      <c r="M53" s="228">
        <v>530</v>
      </c>
      <c r="N53" s="228">
        <v>619</v>
      </c>
      <c r="O53" s="228">
        <v>444</v>
      </c>
      <c r="P53" s="228">
        <v>445</v>
      </c>
      <c r="Q53" s="228">
        <v>1072</v>
      </c>
      <c r="R53" s="228">
        <v>2208</v>
      </c>
      <c r="S53" s="228">
        <v>1279</v>
      </c>
      <c r="T53" s="228">
        <v>1662</v>
      </c>
      <c r="U53" s="228">
        <v>1527</v>
      </c>
      <c r="V53" s="228">
        <v>2351</v>
      </c>
      <c r="W53" s="228">
        <v>4161</v>
      </c>
      <c r="X53" s="228">
        <v>3900</v>
      </c>
      <c r="Y53" s="228">
        <v>4134</v>
      </c>
      <c r="Z53" s="228">
        <v>2056</v>
      </c>
      <c r="AA53" s="228">
        <v>1639</v>
      </c>
      <c r="AB53" s="228">
        <v>1896</v>
      </c>
      <c r="AC53" s="228">
        <v>1799</v>
      </c>
      <c r="AD53" s="228">
        <v>1826</v>
      </c>
      <c r="AE53" s="228">
        <v>2499</v>
      </c>
      <c r="AF53" s="228">
        <v>2973</v>
      </c>
      <c r="AG53" s="228">
        <v>2815</v>
      </c>
      <c r="AH53" s="228">
        <v>2847</v>
      </c>
      <c r="AI53" s="228">
        <v>2124</v>
      </c>
      <c r="AJ53" s="228">
        <v>2006</v>
      </c>
      <c r="AK53" s="228">
        <v>3991</v>
      </c>
      <c r="AL53" s="228">
        <v>4281</v>
      </c>
      <c r="AM53" s="228">
        <v>5136</v>
      </c>
      <c r="AN53" s="228">
        <v>4844</v>
      </c>
      <c r="AO53" s="228">
        <v>4774</v>
      </c>
      <c r="AP53" s="228">
        <v>4049</v>
      </c>
      <c r="AQ53" s="228">
        <v>3358</v>
      </c>
      <c r="AR53" s="228">
        <v>3524</v>
      </c>
      <c r="AS53" s="228">
        <v>2564</v>
      </c>
      <c r="AT53" s="228">
        <v>2802</v>
      </c>
      <c r="AU53" s="228">
        <v>3066</v>
      </c>
      <c r="AV53" s="228">
        <v>5650</v>
      </c>
      <c r="AW53" s="228">
        <v>5231</v>
      </c>
      <c r="AX53" s="228">
        <v>7002</v>
      </c>
      <c r="AY53" s="228">
        <v>8504</v>
      </c>
      <c r="AZ53" s="228">
        <v>11190</v>
      </c>
      <c r="BA53" s="228">
        <v>6715</v>
      </c>
      <c r="BB53" s="228">
        <v>11012</v>
      </c>
    </row>
    <row r="54" spans="1:54">
      <c r="A54" s="228" t="s">
        <v>242</v>
      </c>
      <c r="B54" s="28" t="s">
        <v>243</v>
      </c>
      <c r="C54" s="228">
        <v>570</v>
      </c>
      <c r="D54" s="228">
        <v>529</v>
      </c>
      <c r="E54" s="228">
        <v>521</v>
      </c>
      <c r="F54" s="228">
        <v>540</v>
      </c>
      <c r="G54" s="228">
        <v>592</v>
      </c>
      <c r="H54" s="228">
        <v>628</v>
      </c>
      <c r="I54" s="228">
        <v>687</v>
      </c>
      <c r="J54" s="228">
        <v>692</v>
      </c>
      <c r="K54" s="228">
        <v>711</v>
      </c>
      <c r="L54" s="228">
        <v>866</v>
      </c>
      <c r="M54" s="228">
        <v>1010</v>
      </c>
      <c r="N54" s="228">
        <v>1121</v>
      </c>
      <c r="O54" s="228">
        <v>1278</v>
      </c>
      <c r="P54" s="228">
        <v>1536</v>
      </c>
      <c r="Q54" s="228">
        <v>1739</v>
      </c>
      <c r="R54" s="228">
        <v>1881</v>
      </c>
      <c r="S54" s="228">
        <v>1919</v>
      </c>
      <c r="T54" s="228">
        <v>2122</v>
      </c>
      <c r="U54" s="228">
        <v>2397</v>
      </c>
      <c r="V54" s="228">
        <v>2734</v>
      </c>
      <c r="W54" s="228">
        <v>3167</v>
      </c>
      <c r="X54" s="228">
        <v>3376</v>
      </c>
      <c r="Y54" s="228">
        <v>3615</v>
      </c>
      <c r="Z54" s="228">
        <v>3689</v>
      </c>
      <c r="AA54" s="228">
        <v>4220</v>
      </c>
      <c r="AB54" s="228">
        <v>4715</v>
      </c>
      <c r="AC54" s="228">
        <v>5056</v>
      </c>
      <c r="AD54" s="228">
        <v>5499</v>
      </c>
      <c r="AE54" s="228">
        <v>5805</v>
      </c>
      <c r="AF54" s="228">
        <v>6061</v>
      </c>
      <c r="AG54" s="228">
        <v>6149</v>
      </c>
      <c r="AH54" s="228">
        <v>6008</v>
      </c>
      <c r="AI54" s="228">
        <v>5748</v>
      </c>
      <c r="AJ54" s="228">
        <v>5921</v>
      </c>
      <c r="AK54" s="228">
        <v>6071</v>
      </c>
      <c r="AL54" s="228">
        <v>6227</v>
      </c>
      <c r="AM54" s="228">
        <v>6327</v>
      </c>
      <c r="AN54" s="228">
        <v>6330</v>
      </c>
      <c r="AO54" s="228">
        <v>6269</v>
      </c>
      <c r="AP54" s="228">
        <v>6691</v>
      </c>
      <c r="AQ54" s="228">
        <v>7303</v>
      </c>
      <c r="AR54" s="228">
        <v>7791</v>
      </c>
      <c r="AS54" s="228">
        <v>7984</v>
      </c>
      <c r="AT54" s="228">
        <v>8234</v>
      </c>
      <c r="AU54" s="228">
        <v>8481</v>
      </c>
      <c r="AV54" s="228">
        <v>9165</v>
      </c>
      <c r="AW54" s="228">
        <v>9838</v>
      </c>
      <c r="AX54" s="228">
        <v>10277</v>
      </c>
      <c r="AY54" s="228">
        <v>10255</v>
      </c>
      <c r="AZ54" s="228">
        <v>9753</v>
      </c>
      <c r="BA54" s="228">
        <v>8737</v>
      </c>
      <c r="BB54" s="228">
        <v>8877</v>
      </c>
    </row>
    <row r="55" spans="1:54">
      <c r="B55" s="294" t="s">
        <v>592</v>
      </c>
      <c r="C55" s="29">
        <f>C25+C26+C27+C28+C43+C46+C47+C48+C51</f>
        <v>11185</v>
      </c>
      <c r="D55" s="29">
        <f t="shared" ref="D55:BB55" si="0">D25+D26+D27+D28+D43+D46+D47+D48+D51</f>
        <v>11854</v>
      </c>
      <c r="E55" s="29">
        <f t="shared" si="0"/>
        <v>11268</v>
      </c>
      <c r="F55" s="29">
        <f t="shared" si="0"/>
        <v>12087</v>
      </c>
      <c r="G55" s="29">
        <f t="shared" si="0"/>
        <v>13566</v>
      </c>
      <c r="H55" s="29">
        <f t="shared" si="0"/>
        <v>15388</v>
      </c>
      <c r="I55" s="29">
        <f t="shared" si="0"/>
        <v>18289</v>
      </c>
      <c r="J55" s="29">
        <f t="shared" si="0"/>
        <v>21213</v>
      </c>
      <c r="K55" s="29">
        <f t="shared" si="0"/>
        <v>21744</v>
      </c>
      <c r="L55" s="29">
        <f t="shared" si="0"/>
        <v>21905</v>
      </c>
      <c r="M55" s="29">
        <f t="shared" si="0"/>
        <v>24043</v>
      </c>
      <c r="N55" s="29">
        <f t="shared" si="0"/>
        <v>25599</v>
      </c>
      <c r="O55" s="29">
        <f t="shared" si="0"/>
        <v>24793</v>
      </c>
      <c r="P55" s="29">
        <f t="shared" si="0"/>
        <v>27255</v>
      </c>
      <c r="Q55" s="29">
        <f t="shared" si="0"/>
        <v>33465</v>
      </c>
      <c r="R55" s="29">
        <f t="shared" si="0"/>
        <v>39098</v>
      </c>
      <c r="S55" s="29">
        <f t="shared" si="0"/>
        <v>40810</v>
      </c>
      <c r="T55" s="29">
        <f t="shared" si="0"/>
        <v>44025</v>
      </c>
      <c r="U55" s="29">
        <f t="shared" si="0"/>
        <v>52763</v>
      </c>
      <c r="V55" s="29">
        <f t="shared" si="0"/>
        <v>64592</v>
      </c>
      <c r="W55" s="29">
        <f t="shared" si="0"/>
        <v>74332</v>
      </c>
      <c r="X55" s="29">
        <f t="shared" si="0"/>
        <v>78268</v>
      </c>
      <c r="Y55" s="29">
        <f t="shared" si="0"/>
        <v>86385</v>
      </c>
      <c r="Z55" s="29">
        <f t="shared" si="0"/>
        <v>78054</v>
      </c>
      <c r="AA55" s="29">
        <f t="shared" si="0"/>
        <v>72552</v>
      </c>
      <c r="AB55" s="29">
        <f t="shared" si="0"/>
        <v>85969</v>
      </c>
      <c r="AC55" s="29">
        <f t="shared" si="0"/>
        <v>90960</v>
      </c>
      <c r="AD55" s="29">
        <f t="shared" si="0"/>
        <v>93968</v>
      </c>
      <c r="AE55" s="29">
        <f t="shared" si="0"/>
        <v>96160</v>
      </c>
      <c r="AF55" s="29">
        <f t="shared" si="0"/>
        <v>105854</v>
      </c>
      <c r="AG55" s="29">
        <f t="shared" si="0"/>
        <v>119218</v>
      </c>
      <c r="AH55" s="29">
        <f t="shared" si="0"/>
        <v>118102</v>
      </c>
      <c r="AI55" s="29">
        <f t="shared" si="0"/>
        <v>107418</v>
      </c>
      <c r="AJ55" s="29">
        <f t="shared" si="0"/>
        <v>110075</v>
      </c>
      <c r="AK55" s="29">
        <f t="shared" si="0"/>
        <v>125343</v>
      </c>
      <c r="AL55" s="29">
        <f t="shared" si="0"/>
        <v>139539</v>
      </c>
      <c r="AM55" s="29">
        <f t="shared" si="0"/>
        <v>158189</v>
      </c>
      <c r="AN55" s="29">
        <f t="shared" si="0"/>
        <v>166860</v>
      </c>
      <c r="AO55" s="29">
        <f t="shared" si="0"/>
        <v>174978</v>
      </c>
      <c r="AP55" s="29">
        <f t="shared" si="0"/>
        <v>186808</v>
      </c>
      <c r="AQ55" s="29">
        <f t="shared" si="0"/>
        <v>188124</v>
      </c>
      <c r="AR55" s="29">
        <f t="shared" si="0"/>
        <v>201652</v>
      </c>
      <c r="AS55" s="29">
        <f t="shared" si="0"/>
        <v>188315</v>
      </c>
      <c r="AT55" s="29">
        <f t="shared" si="0"/>
        <v>176316</v>
      </c>
      <c r="AU55" s="29">
        <f t="shared" si="0"/>
        <v>181368</v>
      </c>
      <c r="AV55" s="29">
        <f t="shared" si="0"/>
        <v>193582</v>
      </c>
      <c r="AW55" s="29">
        <f t="shared" si="0"/>
        <v>221078</v>
      </c>
      <c r="AX55" s="29">
        <f t="shared" si="0"/>
        <v>245876</v>
      </c>
      <c r="AY55" s="29">
        <f t="shared" si="0"/>
        <v>258772</v>
      </c>
      <c r="AZ55" s="29">
        <f t="shared" si="0"/>
        <v>258073</v>
      </c>
      <c r="BA55" s="29">
        <f t="shared" si="0"/>
        <v>211370</v>
      </c>
      <c r="BB55" s="29">
        <f t="shared" si="0"/>
        <v>234977</v>
      </c>
    </row>
    <row r="56" spans="1:54">
      <c r="B56" s="28"/>
    </row>
    <row r="57" spans="1:54" ht="14.25">
      <c r="A57" s="682" t="s">
        <v>244</v>
      </c>
      <c r="B57" s="679"/>
      <c r="C57" s="679"/>
      <c r="D57" s="679"/>
      <c r="E57" s="679"/>
      <c r="F57" s="679"/>
      <c r="G57" s="679"/>
      <c r="H57" s="679"/>
      <c r="I57" s="679"/>
      <c r="J57" s="679"/>
      <c r="K57" s="679"/>
      <c r="L57" s="679"/>
      <c r="M57" s="679"/>
      <c r="N57" s="679"/>
      <c r="O57" s="679"/>
      <c r="P57" s="679"/>
      <c r="Q57" s="679"/>
      <c r="R57" s="679"/>
      <c r="S57" s="679"/>
      <c r="T57" s="679"/>
      <c r="U57" s="679"/>
      <c r="V57" s="679"/>
      <c r="W57" s="679"/>
      <c r="X57" s="679"/>
      <c r="Y57" s="679"/>
      <c r="Z57" s="679"/>
      <c r="AA57" s="679"/>
      <c r="AB57" s="679"/>
      <c r="AC57" s="679"/>
      <c r="AD57" s="679"/>
      <c r="AE57" s="679"/>
      <c r="AF57" s="679"/>
      <c r="AG57" s="679"/>
      <c r="AH57" s="679"/>
      <c r="AI57" s="679"/>
      <c r="AJ57" s="679"/>
      <c r="AK57" s="679"/>
      <c r="AL57" s="679"/>
      <c r="AM57" s="679"/>
      <c r="AN57" s="679"/>
      <c r="AO57" s="679"/>
      <c r="AP57" s="679"/>
      <c r="AQ57" s="679"/>
      <c r="AR57" s="679"/>
      <c r="AS57" s="679"/>
      <c r="AT57" s="679"/>
      <c r="AU57" s="679"/>
      <c r="AV57" s="679"/>
      <c r="AW57" s="679"/>
      <c r="AX57" s="679"/>
      <c r="AY57" s="679"/>
      <c r="AZ57" s="679"/>
      <c r="BA57" s="679"/>
      <c r="BB57" s="679"/>
    </row>
    <row r="58" spans="1:54">
      <c r="A58" s="678" t="s">
        <v>245</v>
      </c>
      <c r="B58" s="679"/>
      <c r="C58" s="679"/>
      <c r="D58" s="679"/>
      <c r="E58" s="679"/>
      <c r="F58" s="679"/>
      <c r="G58" s="679"/>
      <c r="H58" s="679"/>
      <c r="I58" s="679"/>
      <c r="J58" s="679"/>
      <c r="K58" s="679"/>
      <c r="L58" s="679"/>
      <c r="M58" s="679"/>
      <c r="N58" s="679"/>
      <c r="O58" s="679"/>
      <c r="P58" s="679"/>
      <c r="Q58" s="679"/>
      <c r="R58" s="679"/>
      <c r="S58" s="679"/>
      <c r="T58" s="679"/>
      <c r="U58" s="679"/>
      <c r="V58" s="679"/>
      <c r="W58" s="679"/>
      <c r="X58" s="679"/>
      <c r="Y58" s="679"/>
      <c r="Z58" s="679"/>
      <c r="AA58" s="679"/>
      <c r="AB58" s="679"/>
      <c r="AC58" s="679"/>
      <c r="AD58" s="679"/>
      <c r="AE58" s="679"/>
      <c r="AF58" s="679"/>
      <c r="AG58" s="679"/>
      <c r="AH58" s="679"/>
      <c r="AI58" s="679"/>
      <c r="AJ58" s="679"/>
      <c r="AK58" s="679"/>
      <c r="AL58" s="679"/>
      <c r="AM58" s="679"/>
      <c r="AN58" s="679"/>
      <c r="AO58" s="679"/>
      <c r="AP58" s="679"/>
      <c r="AQ58" s="679"/>
      <c r="AR58" s="679"/>
      <c r="AS58" s="679"/>
      <c r="AT58" s="679"/>
      <c r="AU58" s="679"/>
      <c r="AV58" s="679"/>
      <c r="AW58" s="679"/>
      <c r="AX58" s="679"/>
      <c r="AY58" s="679"/>
      <c r="AZ58" s="679"/>
      <c r="BA58" s="679"/>
      <c r="BB58" s="679"/>
    </row>
    <row r="59" spans="1:54">
      <c r="A59" s="678" t="s">
        <v>246</v>
      </c>
      <c r="B59" s="679"/>
      <c r="C59" s="679"/>
      <c r="D59" s="679"/>
      <c r="E59" s="679"/>
      <c r="F59" s="679"/>
      <c r="G59" s="679"/>
      <c r="H59" s="679"/>
      <c r="I59" s="679"/>
      <c r="J59" s="679"/>
      <c r="K59" s="679"/>
      <c r="L59" s="679"/>
      <c r="M59" s="679"/>
      <c r="N59" s="679"/>
      <c r="O59" s="679"/>
      <c r="P59" s="679"/>
      <c r="Q59" s="679"/>
      <c r="R59" s="679"/>
      <c r="S59" s="679"/>
      <c r="T59" s="679"/>
      <c r="U59" s="679"/>
      <c r="V59" s="679"/>
      <c r="W59" s="679"/>
      <c r="X59" s="679"/>
      <c r="Y59" s="679"/>
      <c r="Z59" s="679"/>
      <c r="AA59" s="679"/>
      <c r="AB59" s="679"/>
      <c r="AC59" s="679"/>
      <c r="AD59" s="679"/>
      <c r="AE59" s="679"/>
      <c r="AF59" s="679"/>
      <c r="AG59" s="679"/>
      <c r="AH59" s="679"/>
      <c r="AI59" s="679"/>
      <c r="AJ59" s="679"/>
      <c r="AK59" s="679"/>
      <c r="AL59" s="679"/>
      <c r="AM59" s="679"/>
      <c r="AN59" s="679"/>
      <c r="AO59" s="679"/>
      <c r="AP59" s="679"/>
      <c r="AQ59" s="679"/>
      <c r="AR59" s="679"/>
      <c r="AS59" s="679"/>
      <c r="AT59" s="679"/>
      <c r="AU59" s="679"/>
      <c r="AV59" s="679"/>
      <c r="AW59" s="679"/>
      <c r="AX59" s="679"/>
      <c r="AY59" s="679"/>
      <c r="AZ59" s="679"/>
      <c r="BA59" s="679"/>
      <c r="BB59" s="679"/>
    </row>
    <row r="60" spans="1:54">
      <c r="A60" s="678" t="s">
        <v>247</v>
      </c>
      <c r="B60" s="679"/>
      <c r="C60" s="679"/>
      <c r="D60" s="679"/>
      <c r="E60" s="679"/>
      <c r="F60" s="679"/>
      <c r="G60" s="679"/>
      <c r="H60" s="679"/>
      <c r="I60" s="679"/>
      <c r="J60" s="679"/>
      <c r="K60" s="679"/>
      <c r="L60" s="679"/>
      <c r="M60" s="679"/>
      <c r="N60" s="679"/>
      <c r="O60" s="679"/>
      <c r="P60" s="679"/>
      <c r="Q60" s="679"/>
      <c r="R60" s="679"/>
      <c r="S60" s="679"/>
      <c r="T60" s="679"/>
      <c r="U60" s="679"/>
      <c r="V60" s="679"/>
      <c r="W60" s="679"/>
      <c r="X60" s="679"/>
      <c r="Y60" s="679"/>
      <c r="Z60" s="679"/>
      <c r="AA60" s="679"/>
      <c r="AB60" s="679"/>
      <c r="AC60" s="679"/>
      <c r="AD60" s="679"/>
      <c r="AE60" s="679"/>
      <c r="AF60" s="679"/>
      <c r="AG60" s="679"/>
      <c r="AH60" s="679"/>
      <c r="AI60" s="679"/>
      <c r="AJ60" s="679"/>
      <c r="AK60" s="679"/>
      <c r="AL60" s="679"/>
      <c r="AM60" s="679"/>
      <c r="AN60" s="679"/>
      <c r="AO60" s="679"/>
      <c r="AP60" s="679"/>
      <c r="AQ60" s="679"/>
      <c r="AR60" s="679"/>
      <c r="AS60" s="679"/>
      <c r="AT60" s="679"/>
      <c r="AU60" s="679"/>
      <c r="AV60" s="679"/>
      <c r="AW60" s="679"/>
      <c r="AX60" s="679"/>
      <c r="AY60" s="679"/>
      <c r="AZ60" s="679"/>
      <c r="BA60" s="679"/>
      <c r="BB60" s="679"/>
    </row>
  </sheetData>
  <mergeCells count="8">
    <mergeCell ref="A59:BB59"/>
    <mergeCell ref="A60:BB60"/>
    <mergeCell ref="A1:BB1"/>
    <mergeCell ref="A2:BB2"/>
    <mergeCell ref="A3:BB3"/>
    <mergeCell ref="A4:BB4"/>
    <mergeCell ref="A57:BB57"/>
    <mergeCell ref="A58:BB58"/>
  </mergeCells>
  <pageMargins left="0.75" right="0.75" top="1" bottom="1" header="0.5" footer="0.5"/>
  <pageSetup orientation="portrait" horizontalDpi="300" verticalDpi="300" copies="0"/>
  <headerFooter alignWithMargins="0"/>
</worksheet>
</file>

<file path=xl/worksheets/sheet14.xml><?xml version="1.0" encoding="utf-8"?>
<worksheet xmlns="http://schemas.openxmlformats.org/spreadsheetml/2006/main" xmlns:r="http://schemas.openxmlformats.org/officeDocument/2006/relationships">
  <dimension ref="A1:U63"/>
  <sheetViews>
    <sheetView workbookViewId="0">
      <selection activeCell="C54" sqref="C54"/>
    </sheetView>
  </sheetViews>
  <sheetFormatPr defaultRowHeight="15"/>
  <cols>
    <col min="2" max="2" width="57.7109375" bestFit="1" customWidth="1"/>
  </cols>
  <sheetData>
    <row r="1" spans="1:21" ht="18.75">
      <c r="A1" s="573" t="s">
        <v>730</v>
      </c>
    </row>
    <row r="2" spans="1:21">
      <c r="A2" t="s">
        <v>709</v>
      </c>
    </row>
    <row r="3" spans="1:21">
      <c r="A3" t="s">
        <v>127</v>
      </c>
    </row>
    <row r="4" spans="1:21">
      <c r="A4" t="s">
        <v>731</v>
      </c>
    </row>
    <row r="5" spans="1:21">
      <c r="A5" t="s">
        <v>711</v>
      </c>
      <c r="B5" t="s">
        <v>85</v>
      </c>
      <c r="C5">
        <v>1993</v>
      </c>
      <c r="D5">
        <v>1994</v>
      </c>
      <c r="E5">
        <v>1995</v>
      </c>
      <c r="F5">
        <v>1996</v>
      </c>
      <c r="G5">
        <v>1997</v>
      </c>
      <c r="H5">
        <v>1998</v>
      </c>
      <c r="I5">
        <v>1999</v>
      </c>
      <c r="J5">
        <v>2000</v>
      </c>
      <c r="K5">
        <v>2001</v>
      </c>
      <c r="L5">
        <v>2002</v>
      </c>
      <c r="M5">
        <v>2003</v>
      </c>
      <c r="N5">
        <v>2004</v>
      </c>
      <c r="O5">
        <v>2005</v>
      </c>
      <c r="P5">
        <v>2006</v>
      </c>
      <c r="Q5">
        <v>2007</v>
      </c>
      <c r="R5">
        <v>2008</v>
      </c>
      <c r="S5">
        <v>2009</v>
      </c>
      <c r="T5">
        <v>2010</v>
      </c>
      <c r="U5">
        <v>2011</v>
      </c>
    </row>
    <row r="6" spans="1:21">
      <c r="A6">
        <v>1</v>
      </c>
      <c r="B6" t="s">
        <v>149</v>
      </c>
      <c r="C6">
        <v>495486</v>
      </c>
      <c r="D6">
        <v>550869</v>
      </c>
      <c r="E6">
        <v>609090</v>
      </c>
      <c r="F6">
        <v>657113</v>
      </c>
      <c r="G6">
        <v>724611</v>
      </c>
      <c r="H6">
        <v>792698</v>
      </c>
      <c r="I6">
        <v>878261</v>
      </c>
      <c r="J6">
        <v>958334</v>
      </c>
      <c r="K6">
        <v>906091</v>
      </c>
      <c r="L6">
        <v>850917</v>
      </c>
      <c r="M6">
        <v>862293</v>
      </c>
      <c r="N6">
        <v>925548</v>
      </c>
      <c r="O6">
        <v>1005409</v>
      </c>
      <c r="P6">
        <v>1081936</v>
      </c>
      <c r="Q6">
        <v>1122824</v>
      </c>
      <c r="R6">
        <v>1079743</v>
      </c>
      <c r="S6">
        <v>911759</v>
      </c>
      <c r="T6">
        <v>1024543</v>
      </c>
      <c r="U6">
        <v>1130228</v>
      </c>
    </row>
    <row r="7" spans="1:21">
      <c r="A7">
        <v>2</v>
      </c>
      <c r="B7" t="s">
        <v>151</v>
      </c>
      <c r="C7">
        <v>489415</v>
      </c>
      <c r="D7">
        <v>544642</v>
      </c>
      <c r="E7">
        <v>602763</v>
      </c>
      <c r="F7">
        <v>650783</v>
      </c>
      <c r="G7">
        <v>718342</v>
      </c>
      <c r="H7">
        <v>786007</v>
      </c>
      <c r="I7">
        <v>870958</v>
      </c>
      <c r="J7">
        <v>950543</v>
      </c>
      <c r="K7">
        <v>898107</v>
      </c>
      <c r="L7">
        <v>842683</v>
      </c>
      <c r="M7">
        <v>853812</v>
      </c>
      <c r="N7">
        <v>916383</v>
      </c>
      <c r="O7">
        <v>995571</v>
      </c>
      <c r="P7">
        <v>1071659</v>
      </c>
      <c r="Q7">
        <v>1112569</v>
      </c>
      <c r="R7">
        <v>1069990</v>
      </c>
      <c r="S7">
        <v>903022</v>
      </c>
      <c r="T7">
        <v>1015666</v>
      </c>
      <c r="U7">
        <v>1121160</v>
      </c>
    </row>
    <row r="8" spans="1:21">
      <c r="A8">
        <v>3</v>
      </c>
      <c r="B8" t="s">
        <v>153</v>
      </c>
      <c r="C8">
        <v>217603</v>
      </c>
      <c r="D8">
        <v>235222</v>
      </c>
      <c r="E8">
        <v>263002</v>
      </c>
      <c r="F8">
        <v>290142</v>
      </c>
      <c r="G8">
        <v>330278</v>
      </c>
      <c r="H8">
        <v>366099</v>
      </c>
      <c r="I8">
        <v>417090</v>
      </c>
      <c r="J8">
        <v>478249</v>
      </c>
      <c r="K8">
        <v>452520</v>
      </c>
      <c r="L8">
        <v>419779</v>
      </c>
      <c r="M8">
        <v>430905</v>
      </c>
      <c r="N8">
        <v>455310</v>
      </c>
      <c r="O8">
        <v>475269</v>
      </c>
      <c r="P8">
        <v>505236</v>
      </c>
      <c r="Q8">
        <v>536602</v>
      </c>
      <c r="R8">
        <v>536387</v>
      </c>
      <c r="S8">
        <v>504014</v>
      </c>
      <c r="T8">
        <v>543847</v>
      </c>
      <c r="U8">
        <v>566042</v>
      </c>
    </row>
    <row r="9" spans="1:21">
      <c r="A9">
        <v>4</v>
      </c>
      <c r="B9" t="s">
        <v>155</v>
      </c>
      <c r="C9">
        <v>160901</v>
      </c>
      <c r="D9">
        <v>177448</v>
      </c>
      <c r="E9">
        <v>204200</v>
      </c>
      <c r="F9">
        <v>229020</v>
      </c>
      <c r="G9">
        <v>268859</v>
      </c>
      <c r="H9">
        <v>300936</v>
      </c>
      <c r="I9">
        <v>353302</v>
      </c>
      <c r="J9">
        <v>410956</v>
      </c>
      <c r="K9">
        <v>383248</v>
      </c>
      <c r="L9">
        <v>346503</v>
      </c>
      <c r="M9">
        <v>350283</v>
      </c>
      <c r="N9">
        <v>369304</v>
      </c>
      <c r="O9">
        <v>380074</v>
      </c>
      <c r="P9">
        <v>405880</v>
      </c>
      <c r="Q9">
        <v>431448</v>
      </c>
      <c r="R9">
        <v>430892</v>
      </c>
      <c r="S9">
        <v>406232</v>
      </c>
      <c r="T9">
        <v>435582</v>
      </c>
      <c r="U9">
        <v>452836</v>
      </c>
    </row>
    <row r="10" spans="1:21">
      <c r="A10">
        <v>5</v>
      </c>
      <c r="B10" t="s">
        <v>157</v>
      </c>
      <c r="C10">
        <v>47935</v>
      </c>
      <c r="D10">
        <v>52385</v>
      </c>
      <c r="E10">
        <v>66110</v>
      </c>
      <c r="F10">
        <v>72793</v>
      </c>
      <c r="G10">
        <v>81375</v>
      </c>
      <c r="H10">
        <v>87887</v>
      </c>
      <c r="I10">
        <v>97231</v>
      </c>
      <c r="J10">
        <v>103178</v>
      </c>
      <c r="K10">
        <v>87556</v>
      </c>
      <c r="L10">
        <v>79725</v>
      </c>
      <c r="M10">
        <v>77643</v>
      </c>
      <c r="N10">
        <v>80212</v>
      </c>
      <c r="O10">
        <v>78889</v>
      </c>
      <c r="P10">
        <v>84890</v>
      </c>
      <c r="Q10">
        <v>87032</v>
      </c>
      <c r="R10">
        <v>84920</v>
      </c>
      <c r="S10">
        <v>75590</v>
      </c>
      <c r="T10">
        <v>93835</v>
      </c>
      <c r="U10">
        <v>103073</v>
      </c>
    </row>
    <row r="11" spans="1:21">
      <c r="A11">
        <v>6</v>
      </c>
      <c r="B11" t="s">
        <v>732</v>
      </c>
      <c r="C11">
        <v>64274</v>
      </c>
      <c r="D11">
        <v>68262</v>
      </c>
      <c r="E11">
        <v>74635</v>
      </c>
      <c r="F11">
        <v>85474</v>
      </c>
      <c r="G11">
        <v>107483</v>
      </c>
      <c r="H11">
        <v>125993</v>
      </c>
      <c r="I11">
        <v>157332</v>
      </c>
      <c r="J11">
        <v>184455</v>
      </c>
      <c r="K11">
        <v>186590</v>
      </c>
      <c r="L11">
        <v>183043</v>
      </c>
      <c r="M11">
        <v>191272</v>
      </c>
      <c r="N11">
        <v>205681</v>
      </c>
      <c r="O11">
        <v>218004</v>
      </c>
      <c r="P11">
        <v>229785</v>
      </c>
      <c r="Q11">
        <v>245006</v>
      </c>
      <c r="R11">
        <v>257213</v>
      </c>
      <c r="S11">
        <v>253204</v>
      </c>
      <c r="T11">
        <v>257923</v>
      </c>
      <c r="U11">
        <v>271335</v>
      </c>
    </row>
    <row r="12" spans="1:21">
      <c r="A12">
        <v>7</v>
      </c>
      <c r="B12" t="s">
        <v>161</v>
      </c>
      <c r="C12">
        <v>48692</v>
      </c>
      <c r="D12">
        <v>56801</v>
      </c>
      <c r="E12">
        <v>63455</v>
      </c>
      <c r="F12">
        <v>70753</v>
      </c>
      <c r="G12">
        <v>80001</v>
      </c>
      <c r="H12">
        <v>87056</v>
      </c>
      <c r="I12">
        <v>98739</v>
      </c>
      <c r="J12">
        <v>123323</v>
      </c>
      <c r="K12">
        <v>109102</v>
      </c>
      <c r="L12">
        <v>83735</v>
      </c>
      <c r="M12">
        <v>81368</v>
      </c>
      <c r="N12">
        <v>83411</v>
      </c>
      <c r="O12">
        <v>83181</v>
      </c>
      <c r="P12">
        <v>91205</v>
      </c>
      <c r="Q12">
        <v>99410</v>
      </c>
      <c r="R12">
        <v>88759</v>
      </c>
      <c r="S12">
        <v>77438</v>
      </c>
      <c r="T12">
        <v>83824</v>
      </c>
      <c r="U12">
        <v>78428</v>
      </c>
    </row>
    <row r="13" spans="1:21">
      <c r="A13">
        <v>8</v>
      </c>
      <c r="B13" t="s">
        <v>163</v>
      </c>
      <c r="C13">
        <v>22063</v>
      </c>
      <c r="D13">
        <v>21368</v>
      </c>
      <c r="E13">
        <v>21779</v>
      </c>
      <c r="F13">
        <v>23769</v>
      </c>
      <c r="G13">
        <v>26440</v>
      </c>
      <c r="H13">
        <v>30301</v>
      </c>
      <c r="I13">
        <v>32223</v>
      </c>
      <c r="J13">
        <v>35211</v>
      </c>
      <c r="K13">
        <v>38464</v>
      </c>
      <c r="L13">
        <v>43785</v>
      </c>
      <c r="M13">
        <v>47611</v>
      </c>
      <c r="N13">
        <v>51066</v>
      </c>
      <c r="O13">
        <v>58613</v>
      </c>
      <c r="P13">
        <v>60662</v>
      </c>
      <c r="Q13">
        <v>67930</v>
      </c>
      <c r="R13">
        <v>68216</v>
      </c>
      <c r="S13">
        <v>65533</v>
      </c>
      <c r="T13">
        <v>72147</v>
      </c>
      <c r="U13">
        <v>75898</v>
      </c>
    </row>
    <row r="14" spans="1:21">
      <c r="A14">
        <v>9</v>
      </c>
      <c r="B14" t="s">
        <v>165</v>
      </c>
      <c r="C14">
        <v>7472</v>
      </c>
      <c r="D14">
        <v>7339</v>
      </c>
      <c r="E14">
        <v>7605</v>
      </c>
      <c r="F14">
        <v>8699</v>
      </c>
      <c r="G14">
        <v>10622</v>
      </c>
      <c r="H14">
        <v>12553</v>
      </c>
      <c r="I14">
        <v>12815</v>
      </c>
      <c r="J14">
        <v>14292</v>
      </c>
      <c r="K14">
        <v>15510</v>
      </c>
      <c r="L14">
        <v>19515</v>
      </c>
      <c r="M14">
        <v>20813</v>
      </c>
      <c r="N14">
        <v>24104</v>
      </c>
      <c r="O14">
        <v>28250</v>
      </c>
      <c r="P14">
        <v>27911</v>
      </c>
      <c r="Q14">
        <v>32638</v>
      </c>
      <c r="R14">
        <v>29607</v>
      </c>
      <c r="S14">
        <v>27071</v>
      </c>
      <c r="T14">
        <v>31704</v>
      </c>
      <c r="U14">
        <v>33172</v>
      </c>
    </row>
    <row r="15" spans="1:21">
      <c r="A15">
        <v>10</v>
      </c>
      <c r="B15" t="s">
        <v>167</v>
      </c>
      <c r="C15">
        <v>14591</v>
      </c>
      <c r="D15">
        <v>14029</v>
      </c>
      <c r="E15">
        <v>14173</v>
      </c>
      <c r="F15">
        <v>15070</v>
      </c>
      <c r="G15">
        <v>15818</v>
      </c>
      <c r="H15">
        <v>17748</v>
      </c>
      <c r="I15">
        <v>19409</v>
      </c>
      <c r="J15">
        <v>20920</v>
      </c>
      <c r="K15">
        <v>22953</v>
      </c>
      <c r="L15">
        <v>24270</v>
      </c>
      <c r="M15">
        <v>26798</v>
      </c>
      <c r="N15">
        <v>26963</v>
      </c>
      <c r="O15">
        <v>30363</v>
      </c>
      <c r="P15">
        <v>32751</v>
      </c>
      <c r="Q15">
        <v>35291</v>
      </c>
      <c r="R15">
        <v>38609</v>
      </c>
      <c r="S15">
        <v>38463</v>
      </c>
      <c r="T15">
        <v>40443</v>
      </c>
      <c r="U15">
        <v>42727</v>
      </c>
    </row>
    <row r="16" spans="1:21">
      <c r="A16">
        <v>11</v>
      </c>
      <c r="B16" t="s">
        <v>169</v>
      </c>
      <c r="C16">
        <v>14521</v>
      </c>
      <c r="D16">
        <v>15426</v>
      </c>
      <c r="E16">
        <v>17042</v>
      </c>
      <c r="F16">
        <v>17909</v>
      </c>
      <c r="G16">
        <v>16582</v>
      </c>
      <c r="H16">
        <v>17021</v>
      </c>
      <c r="I16">
        <v>17114</v>
      </c>
      <c r="J16">
        <v>18387</v>
      </c>
      <c r="K16">
        <v>19288</v>
      </c>
      <c r="L16">
        <v>19747</v>
      </c>
      <c r="M16">
        <v>19683</v>
      </c>
      <c r="N16">
        <v>21762</v>
      </c>
      <c r="O16">
        <v>23555</v>
      </c>
      <c r="P16">
        <v>25677</v>
      </c>
      <c r="Q16">
        <v>26619</v>
      </c>
      <c r="R16">
        <v>26717</v>
      </c>
      <c r="S16">
        <v>23127</v>
      </c>
      <c r="T16">
        <v>27269</v>
      </c>
      <c r="U16">
        <v>28322</v>
      </c>
    </row>
    <row r="17" spans="1:21">
      <c r="A17">
        <v>12</v>
      </c>
      <c r="B17" t="s">
        <v>171</v>
      </c>
      <c r="C17">
        <v>14488</v>
      </c>
      <c r="D17">
        <v>15297</v>
      </c>
      <c r="E17">
        <v>14187</v>
      </c>
      <c r="F17">
        <v>13587</v>
      </c>
      <c r="G17">
        <v>12634</v>
      </c>
      <c r="H17">
        <v>12701</v>
      </c>
      <c r="I17">
        <v>10729</v>
      </c>
      <c r="J17">
        <v>9838</v>
      </c>
      <c r="K17">
        <v>6738</v>
      </c>
      <c r="L17">
        <v>4576</v>
      </c>
      <c r="M17">
        <v>5196</v>
      </c>
      <c r="N17">
        <v>4787</v>
      </c>
      <c r="O17">
        <v>4456</v>
      </c>
      <c r="P17">
        <v>4061</v>
      </c>
      <c r="Q17">
        <v>6156</v>
      </c>
      <c r="R17">
        <v>5674</v>
      </c>
      <c r="S17">
        <v>4416</v>
      </c>
      <c r="T17">
        <v>3924</v>
      </c>
      <c r="U17">
        <v>3935</v>
      </c>
    </row>
    <row r="18" spans="1:21">
      <c r="A18">
        <v>13</v>
      </c>
      <c r="B18" t="s">
        <v>173</v>
      </c>
      <c r="C18">
        <v>5630</v>
      </c>
      <c r="D18">
        <v>5683</v>
      </c>
      <c r="E18">
        <v>5794</v>
      </c>
      <c r="F18">
        <v>5857</v>
      </c>
      <c r="G18">
        <v>5763</v>
      </c>
      <c r="H18">
        <v>5140</v>
      </c>
      <c r="I18">
        <v>3722</v>
      </c>
      <c r="J18">
        <v>3857</v>
      </c>
      <c r="K18">
        <v>4782</v>
      </c>
      <c r="L18">
        <v>5168</v>
      </c>
      <c r="M18">
        <v>8132</v>
      </c>
      <c r="N18">
        <v>8391</v>
      </c>
      <c r="O18">
        <v>8571</v>
      </c>
      <c r="P18">
        <v>8956</v>
      </c>
      <c r="Q18">
        <v>4449</v>
      </c>
      <c r="R18">
        <v>4888</v>
      </c>
      <c r="S18">
        <v>4706</v>
      </c>
      <c r="T18">
        <v>4925</v>
      </c>
      <c r="U18">
        <v>5051</v>
      </c>
    </row>
    <row r="19" spans="1:21">
      <c r="A19">
        <v>14</v>
      </c>
      <c r="B19" t="s">
        <v>175</v>
      </c>
      <c r="C19">
        <v>102233</v>
      </c>
      <c r="D19">
        <v>113620</v>
      </c>
      <c r="E19">
        <v>128961</v>
      </c>
      <c r="F19">
        <v>136521</v>
      </c>
      <c r="G19">
        <v>140418</v>
      </c>
      <c r="H19">
        <v>147355</v>
      </c>
      <c r="I19">
        <v>149126</v>
      </c>
      <c r="J19">
        <v>162910</v>
      </c>
      <c r="K19">
        <v>151879</v>
      </c>
      <c r="L19">
        <v>141734</v>
      </c>
      <c r="M19">
        <v>142560</v>
      </c>
      <c r="N19">
        <v>142030</v>
      </c>
      <c r="O19">
        <v>159643</v>
      </c>
      <c r="P19">
        <v>178421</v>
      </c>
      <c r="Q19">
        <v>193019</v>
      </c>
      <c r="R19">
        <v>194462</v>
      </c>
      <c r="S19">
        <v>156157</v>
      </c>
      <c r="T19">
        <v>168620</v>
      </c>
      <c r="U19">
        <v>195694</v>
      </c>
    </row>
    <row r="20" spans="1:21">
      <c r="A20">
        <v>15</v>
      </c>
      <c r="B20" t="s">
        <v>177</v>
      </c>
      <c r="C20">
        <v>9349</v>
      </c>
      <c r="D20">
        <v>10037</v>
      </c>
      <c r="E20">
        <v>10838</v>
      </c>
      <c r="F20">
        <v>12135</v>
      </c>
      <c r="G20">
        <v>10548</v>
      </c>
      <c r="H20">
        <v>10900</v>
      </c>
      <c r="I20">
        <v>11493</v>
      </c>
      <c r="J20">
        <v>11946</v>
      </c>
      <c r="K20">
        <v>11880</v>
      </c>
      <c r="L20">
        <v>10672</v>
      </c>
      <c r="M20">
        <v>11474</v>
      </c>
      <c r="N20">
        <v>12018</v>
      </c>
      <c r="O20">
        <v>13547</v>
      </c>
      <c r="P20">
        <v>16078</v>
      </c>
      <c r="Q20">
        <v>18427</v>
      </c>
      <c r="R20">
        <v>21048</v>
      </c>
      <c r="S20">
        <v>18894</v>
      </c>
      <c r="T20">
        <v>18328</v>
      </c>
      <c r="U20">
        <v>18973</v>
      </c>
    </row>
    <row r="21" spans="1:21">
      <c r="A21">
        <v>16</v>
      </c>
      <c r="B21" t="s">
        <v>179</v>
      </c>
      <c r="C21">
        <v>3518</v>
      </c>
      <c r="D21">
        <v>3886</v>
      </c>
      <c r="E21">
        <v>3291</v>
      </c>
      <c r="F21">
        <v>3979</v>
      </c>
      <c r="G21">
        <v>3744</v>
      </c>
      <c r="H21">
        <v>4427</v>
      </c>
      <c r="I21">
        <v>5481</v>
      </c>
      <c r="J21">
        <v>7101</v>
      </c>
      <c r="K21">
        <v>10797</v>
      </c>
      <c r="L21">
        <v>11578</v>
      </c>
      <c r="M21">
        <v>10052</v>
      </c>
      <c r="N21">
        <v>4746</v>
      </c>
      <c r="O21">
        <v>5476</v>
      </c>
      <c r="P21">
        <v>6874</v>
      </c>
      <c r="Q21">
        <v>10282</v>
      </c>
      <c r="R21">
        <v>11401</v>
      </c>
      <c r="S21">
        <v>8966</v>
      </c>
      <c r="T21">
        <v>8979</v>
      </c>
      <c r="U21">
        <v>9513</v>
      </c>
    </row>
    <row r="22" spans="1:21">
      <c r="A22">
        <v>17</v>
      </c>
      <c r="B22" t="s">
        <v>181</v>
      </c>
      <c r="C22">
        <v>2395</v>
      </c>
      <c r="D22">
        <v>2632</v>
      </c>
      <c r="E22">
        <v>1890</v>
      </c>
      <c r="F22">
        <v>2497</v>
      </c>
      <c r="G22">
        <v>2042</v>
      </c>
      <c r="H22">
        <v>2815</v>
      </c>
      <c r="I22">
        <v>3278</v>
      </c>
      <c r="J22">
        <v>5073</v>
      </c>
      <c r="K22">
        <v>8505</v>
      </c>
      <c r="L22">
        <v>9543</v>
      </c>
      <c r="M22">
        <v>7878</v>
      </c>
      <c r="N22">
        <v>2534</v>
      </c>
      <c r="O22">
        <v>2892</v>
      </c>
      <c r="P22">
        <v>3807</v>
      </c>
      <c r="Q22">
        <v>6785</v>
      </c>
      <c r="R22">
        <v>7973</v>
      </c>
      <c r="S22">
        <v>6938</v>
      </c>
      <c r="T22">
        <v>7096</v>
      </c>
      <c r="U22">
        <v>7276</v>
      </c>
    </row>
    <row r="23" spans="1:21">
      <c r="A23">
        <v>18</v>
      </c>
      <c r="B23" t="s">
        <v>183</v>
      </c>
      <c r="C23">
        <v>1122</v>
      </c>
      <c r="D23">
        <v>1254</v>
      </c>
      <c r="E23">
        <v>1401</v>
      </c>
      <c r="F23">
        <v>1482</v>
      </c>
      <c r="G23">
        <v>1702</v>
      </c>
      <c r="H23">
        <v>1612</v>
      </c>
      <c r="I23">
        <v>2203</v>
      </c>
      <c r="J23">
        <v>2028</v>
      </c>
      <c r="K23">
        <v>2292</v>
      </c>
      <c r="L23">
        <v>2035</v>
      </c>
      <c r="M23">
        <v>2174</v>
      </c>
      <c r="N23">
        <v>2212</v>
      </c>
      <c r="O23">
        <v>2584</v>
      </c>
      <c r="P23">
        <v>3067</v>
      </c>
      <c r="Q23">
        <v>3497</v>
      </c>
      <c r="R23">
        <v>3429</v>
      </c>
      <c r="S23">
        <v>2029</v>
      </c>
      <c r="T23">
        <v>1883</v>
      </c>
      <c r="U23">
        <v>2236</v>
      </c>
    </row>
    <row r="24" spans="1:21">
      <c r="A24">
        <v>19</v>
      </c>
      <c r="B24" s="331" t="s">
        <v>185</v>
      </c>
      <c r="C24" s="331">
        <v>18676</v>
      </c>
      <c r="D24" s="331">
        <v>22260</v>
      </c>
      <c r="E24" s="331">
        <v>26386</v>
      </c>
      <c r="F24" s="331">
        <v>27463</v>
      </c>
      <c r="G24" s="331">
        <v>29725</v>
      </c>
      <c r="H24" s="331">
        <v>30003</v>
      </c>
      <c r="I24" s="331">
        <v>29133</v>
      </c>
      <c r="J24" s="331">
        <v>29892</v>
      </c>
      <c r="K24" s="331">
        <v>25435</v>
      </c>
      <c r="L24" s="331">
        <v>22973</v>
      </c>
      <c r="M24" s="331">
        <v>22802</v>
      </c>
      <c r="N24" s="331">
        <v>23370</v>
      </c>
      <c r="O24" s="331">
        <v>26328</v>
      </c>
      <c r="P24" s="331">
        <v>27877</v>
      </c>
      <c r="Q24" s="331">
        <v>28877</v>
      </c>
      <c r="R24" s="331">
        <v>29598</v>
      </c>
      <c r="S24" s="331">
        <v>20980</v>
      </c>
      <c r="T24" s="331">
        <v>22542</v>
      </c>
      <c r="U24" s="331">
        <v>25518</v>
      </c>
    </row>
    <row r="25" spans="1:21">
      <c r="A25">
        <v>20</v>
      </c>
      <c r="B25" s="331" t="s">
        <v>187</v>
      </c>
      <c r="C25" s="331">
        <v>24316</v>
      </c>
      <c r="D25" s="331">
        <v>26375</v>
      </c>
      <c r="E25" s="331">
        <v>31158</v>
      </c>
      <c r="F25" s="331">
        <v>32787</v>
      </c>
      <c r="G25" s="331">
        <v>32807</v>
      </c>
      <c r="H25" s="331">
        <v>34211</v>
      </c>
      <c r="I25" s="331">
        <v>34828</v>
      </c>
      <c r="J25" s="331">
        <v>39611</v>
      </c>
      <c r="K25" s="331">
        <v>35240</v>
      </c>
      <c r="L25" s="331">
        <v>30733</v>
      </c>
      <c r="M25" s="331">
        <v>29560</v>
      </c>
      <c r="N25" s="331">
        <v>29343</v>
      </c>
      <c r="O25" s="331">
        <v>31777</v>
      </c>
      <c r="P25" s="331">
        <v>35320</v>
      </c>
      <c r="Q25" s="331">
        <v>38013</v>
      </c>
      <c r="R25" s="331">
        <v>35107</v>
      </c>
      <c r="S25" s="331">
        <v>26531</v>
      </c>
      <c r="T25" s="331">
        <v>29164</v>
      </c>
      <c r="U25" s="331">
        <v>40658</v>
      </c>
    </row>
    <row r="26" spans="1:21">
      <c r="A26">
        <v>21</v>
      </c>
      <c r="B26" s="331" t="s">
        <v>189</v>
      </c>
      <c r="C26" s="331">
        <v>32166</v>
      </c>
      <c r="D26" s="331">
        <v>35352</v>
      </c>
      <c r="E26" s="331">
        <v>39874</v>
      </c>
      <c r="F26" s="331">
        <v>41970</v>
      </c>
      <c r="G26" s="331">
        <v>44303</v>
      </c>
      <c r="H26" s="331">
        <v>47614</v>
      </c>
      <c r="I26" s="331">
        <v>46291</v>
      </c>
      <c r="J26" s="331">
        <v>49384</v>
      </c>
      <c r="K26" s="331">
        <v>45553</v>
      </c>
      <c r="L26" s="331">
        <v>45501</v>
      </c>
      <c r="M26" s="331">
        <v>49012</v>
      </c>
      <c r="N26" s="331">
        <v>51731</v>
      </c>
      <c r="O26" s="331">
        <v>60165</v>
      </c>
      <c r="P26" s="331">
        <v>66323</v>
      </c>
      <c r="Q26" s="331">
        <v>68402</v>
      </c>
      <c r="R26" s="331">
        <v>68222</v>
      </c>
      <c r="S26" s="331">
        <v>56686</v>
      </c>
      <c r="T26" s="331">
        <v>60646</v>
      </c>
      <c r="U26" s="331">
        <v>68498</v>
      </c>
    </row>
    <row r="27" spans="1:21">
      <c r="A27">
        <v>22</v>
      </c>
      <c r="B27" s="331" t="s">
        <v>191</v>
      </c>
      <c r="C27" s="331">
        <v>14208</v>
      </c>
      <c r="D27" s="331">
        <v>15710</v>
      </c>
      <c r="E27" s="331">
        <v>17414</v>
      </c>
      <c r="F27" s="331">
        <v>18187</v>
      </c>
      <c r="G27" s="331">
        <v>19291</v>
      </c>
      <c r="H27" s="331">
        <v>20200</v>
      </c>
      <c r="I27" s="331">
        <v>21900</v>
      </c>
      <c r="J27" s="331">
        <v>24976</v>
      </c>
      <c r="K27" s="331">
        <v>22974</v>
      </c>
      <c r="L27" s="331">
        <v>20277</v>
      </c>
      <c r="M27" s="331">
        <v>19660</v>
      </c>
      <c r="N27" s="331">
        <v>20822</v>
      </c>
      <c r="O27" s="331">
        <v>22350</v>
      </c>
      <c r="P27" s="331">
        <v>25949</v>
      </c>
      <c r="Q27" s="331">
        <v>29018</v>
      </c>
      <c r="R27" s="331">
        <v>29086</v>
      </c>
      <c r="S27" s="331">
        <v>24100</v>
      </c>
      <c r="T27" s="331">
        <v>28961</v>
      </c>
      <c r="U27" s="331">
        <v>32534</v>
      </c>
    </row>
    <row r="28" spans="1:21">
      <c r="A28">
        <v>23</v>
      </c>
      <c r="B28" t="s">
        <v>193</v>
      </c>
      <c r="C28">
        <v>89425</v>
      </c>
      <c r="D28">
        <v>107732</v>
      </c>
      <c r="E28">
        <v>116077</v>
      </c>
      <c r="F28">
        <v>123151</v>
      </c>
      <c r="G28">
        <v>135531</v>
      </c>
      <c r="H28">
        <v>147146</v>
      </c>
      <c r="I28">
        <v>174359</v>
      </c>
      <c r="J28">
        <v>170786</v>
      </c>
      <c r="K28">
        <v>154216</v>
      </c>
      <c r="L28">
        <v>141568</v>
      </c>
      <c r="M28">
        <v>132894</v>
      </c>
      <c r="N28">
        <v>161118</v>
      </c>
      <c r="O28">
        <v>181715</v>
      </c>
      <c r="P28">
        <v>198210</v>
      </c>
      <c r="Q28">
        <v>190169</v>
      </c>
      <c r="R28">
        <v>146905</v>
      </c>
      <c r="S28">
        <v>77796</v>
      </c>
      <c r="T28">
        <v>122739</v>
      </c>
      <c r="U28">
        <v>157744</v>
      </c>
    </row>
    <row r="29" spans="1:21">
      <c r="A29">
        <v>24</v>
      </c>
      <c r="B29" t="s">
        <v>195</v>
      </c>
      <c r="C29">
        <v>37179</v>
      </c>
      <c r="D29">
        <v>51030</v>
      </c>
      <c r="E29">
        <v>58624</v>
      </c>
      <c r="F29">
        <v>64622</v>
      </c>
      <c r="G29">
        <v>73191</v>
      </c>
      <c r="H29">
        <v>79766</v>
      </c>
      <c r="I29">
        <v>90227</v>
      </c>
      <c r="J29">
        <v>82769</v>
      </c>
      <c r="K29">
        <v>66073</v>
      </c>
      <c r="L29">
        <v>62058</v>
      </c>
      <c r="M29">
        <v>64962</v>
      </c>
      <c r="N29">
        <v>86419</v>
      </c>
      <c r="O29">
        <v>102986</v>
      </c>
      <c r="P29">
        <v>114129</v>
      </c>
      <c r="Q29">
        <v>97194</v>
      </c>
      <c r="R29">
        <v>63631</v>
      </c>
      <c r="S29">
        <v>23431</v>
      </c>
      <c r="T29">
        <v>52617</v>
      </c>
      <c r="U29">
        <v>79896</v>
      </c>
    </row>
    <row r="30" spans="1:21">
      <c r="A30">
        <v>25</v>
      </c>
      <c r="B30" t="s">
        <v>733</v>
      </c>
      <c r="C30">
        <v>15242</v>
      </c>
      <c r="D30">
        <v>25901</v>
      </c>
      <c r="E30">
        <v>29654</v>
      </c>
      <c r="F30">
        <v>38981</v>
      </c>
      <c r="G30">
        <v>49354</v>
      </c>
      <c r="H30">
        <v>49675</v>
      </c>
      <c r="I30">
        <v>55941</v>
      </c>
      <c r="J30">
        <v>53055</v>
      </c>
      <c r="K30">
        <v>44988</v>
      </c>
      <c r="L30">
        <v>40685</v>
      </c>
      <c r="M30">
        <v>43967</v>
      </c>
      <c r="N30">
        <v>57017</v>
      </c>
      <c r="O30">
        <v>66525</v>
      </c>
      <c r="P30">
        <v>73304</v>
      </c>
      <c r="Q30">
        <v>66580</v>
      </c>
      <c r="R30">
        <v>40109</v>
      </c>
      <c r="S30">
        <v>5920</v>
      </c>
      <c r="T30">
        <v>31044</v>
      </c>
      <c r="U30">
        <v>45127</v>
      </c>
    </row>
    <row r="31" spans="1:21">
      <c r="A31">
        <v>26</v>
      </c>
      <c r="B31" t="s">
        <v>734</v>
      </c>
      <c r="C31">
        <v>21937</v>
      </c>
      <c r="D31">
        <v>25130</v>
      </c>
      <c r="E31">
        <v>28969</v>
      </c>
      <c r="F31">
        <v>25641</v>
      </c>
      <c r="G31">
        <v>23837</v>
      </c>
      <c r="H31">
        <v>30091</v>
      </c>
      <c r="I31">
        <v>34287</v>
      </c>
      <c r="J31">
        <v>29714</v>
      </c>
      <c r="K31">
        <v>21085</v>
      </c>
      <c r="L31">
        <v>21373</v>
      </c>
      <c r="M31">
        <v>20995</v>
      </c>
      <c r="N31">
        <v>29402</v>
      </c>
      <c r="O31">
        <v>36461</v>
      </c>
      <c r="P31">
        <v>40825</v>
      </c>
      <c r="Q31">
        <v>30613</v>
      </c>
      <c r="R31">
        <v>23521</v>
      </c>
      <c r="S31">
        <v>17511</v>
      </c>
      <c r="T31">
        <v>21573</v>
      </c>
      <c r="U31">
        <v>34770</v>
      </c>
    </row>
    <row r="32" spans="1:21">
      <c r="A32">
        <v>27</v>
      </c>
      <c r="B32" t="s">
        <v>735</v>
      </c>
      <c r="C32">
        <v>33265</v>
      </c>
      <c r="D32">
        <v>41108</v>
      </c>
      <c r="E32">
        <v>37101</v>
      </c>
      <c r="F32">
        <v>37946</v>
      </c>
      <c r="G32">
        <v>38296</v>
      </c>
      <c r="H32">
        <v>36808</v>
      </c>
      <c r="I32">
        <v>42836</v>
      </c>
      <c r="J32">
        <v>43832</v>
      </c>
      <c r="K32">
        <v>42829</v>
      </c>
      <c r="L32">
        <v>43655</v>
      </c>
      <c r="M32">
        <v>39145</v>
      </c>
      <c r="N32">
        <v>41265</v>
      </c>
      <c r="O32">
        <v>45029</v>
      </c>
      <c r="P32">
        <v>49650</v>
      </c>
      <c r="Q32">
        <v>49110</v>
      </c>
      <c r="R32">
        <v>36559</v>
      </c>
      <c r="S32">
        <v>18129</v>
      </c>
      <c r="T32">
        <v>34291</v>
      </c>
      <c r="U32">
        <v>38186</v>
      </c>
    </row>
    <row r="33" spans="1:21">
      <c r="A33">
        <v>28</v>
      </c>
      <c r="B33" t="s">
        <v>203</v>
      </c>
      <c r="C33">
        <v>13386</v>
      </c>
      <c r="D33">
        <v>9114</v>
      </c>
      <c r="E33">
        <v>13274</v>
      </c>
      <c r="F33">
        <v>12914</v>
      </c>
      <c r="G33">
        <v>15511</v>
      </c>
      <c r="H33">
        <v>20989</v>
      </c>
      <c r="I33">
        <v>30813</v>
      </c>
      <c r="J33">
        <v>33515</v>
      </c>
      <c r="K33">
        <v>36608</v>
      </c>
      <c r="L33">
        <v>27240</v>
      </c>
      <c r="M33">
        <v>20295</v>
      </c>
      <c r="N33">
        <v>23724</v>
      </c>
      <c r="O33">
        <v>21967</v>
      </c>
      <c r="P33">
        <v>21475</v>
      </c>
      <c r="Q33">
        <v>28879</v>
      </c>
      <c r="R33">
        <v>29208</v>
      </c>
      <c r="S33">
        <v>22343</v>
      </c>
      <c r="T33">
        <v>22334</v>
      </c>
      <c r="U33">
        <v>23911</v>
      </c>
    </row>
    <row r="34" spans="1:21">
      <c r="A34">
        <v>29</v>
      </c>
      <c r="B34" t="s">
        <v>205</v>
      </c>
      <c r="C34">
        <v>2158</v>
      </c>
      <c r="D34">
        <v>1840</v>
      </c>
      <c r="E34">
        <v>1797</v>
      </c>
      <c r="F34">
        <v>2312</v>
      </c>
      <c r="G34">
        <v>2715</v>
      </c>
      <c r="H34">
        <v>2891</v>
      </c>
      <c r="I34">
        <v>2975</v>
      </c>
      <c r="J34">
        <v>3499</v>
      </c>
      <c r="K34">
        <v>3233</v>
      </c>
      <c r="L34">
        <v>3827</v>
      </c>
      <c r="M34">
        <v>4241</v>
      </c>
      <c r="N34">
        <v>4850</v>
      </c>
      <c r="O34">
        <v>4771</v>
      </c>
      <c r="P34">
        <v>4340</v>
      </c>
      <c r="Q34">
        <v>5626</v>
      </c>
      <c r="R34">
        <v>7181</v>
      </c>
      <c r="S34">
        <v>6246</v>
      </c>
      <c r="T34">
        <v>6319</v>
      </c>
      <c r="U34">
        <v>7464</v>
      </c>
    </row>
    <row r="35" spans="1:21">
      <c r="A35">
        <v>30</v>
      </c>
      <c r="B35" t="s">
        <v>207</v>
      </c>
      <c r="C35">
        <v>3437</v>
      </c>
      <c r="D35">
        <v>4640</v>
      </c>
      <c r="E35">
        <v>5281</v>
      </c>
      <c r="F35">
        <v>5357</v>
      </c>
      <c r="G35">
        <v>5818</v>
      </c>
      <c r="H35">
        <v>6692</v>
      </c>
      <c r="I35">
        <v>7508</v>
      </c>
      <c r="J35">
        <v>7171</v>
      </c>
      <c r="K35">
        <v>5473</v>
      </c>
      <c r="L35">
        <v>4788</v>
      </c>
      <c r="M35">
        <v>4251</v>
      </c>
      <c r="N35">
        <v>4860</v>
      </c>
      <c r="O35">
        <v>6962</v>
      </c>
      <c r="P35">
        <v>8616</v>
      </c>
      <c r="Q35">
        <v>9360</v>
      </c>
      <c r="R35">
        <v>10326</v>
      </c>
      <c r="S35">
        <v>7647</v>
      </c>
      <c r="T35">
        <v>7178</v>
      </c>
      <c r="U35">
        <v>8287</v>
      </c>
    </row>
    <row r="36" spans="1:21">
      <c r="A36">
        <v>31</v>
      </c>
      <c r="B36" t="s">
        <v>209</v>
      </c>
      <c r="C36">
        <v>84145</v>
      </c>
      <c r="D36">
        <v>92348</v>
      </c>
      <c r="E36">
        <v>99858</v>
      </c>
      <c r="F36">
        <v>105814</v>
      </c>
      <c r="G36">
        <v>116890</v>
      </c>
      <c r="H36">
        <v>129456</v>
      </c>
      <c r="I36">
        <v>133740</v>
      </c>
      <c r="J36">
        <v>142121</v>
      </c>
      <c r="K36">
        <v>142057</v>
      </c>
      <c r="L36">
        <v>142408</v>
      </c>
      <c r="M36">
        <v>150520</v>
      </c>
      <c r="N36">
        <v>163575</v>
      </c>
      <c r="O36">
        <v>184174</v>
      </c>
      <c r="P36">
        <v>196795</v>
      </c>
      <c r="Q36">
        <v>201283</v>
      </c>
      <c r="R36">
        <v>203427</v>
      </c>
      <c r="S36">
        <v>171772</v>
      </c>
      <c r="T36">
        <v>191475</v>
      </c>
      <c r="U36">
        <v>216930</v>
      </c>
    </row>
    <row r="37" spans="1:21">
      <c r="A37">
        <v>32</v>
      </c>
      <c r="B37" t="s">
        <v>211</v>
      </c>
      <c r="C37">
        <v>21384</v>
      </c>
      <c r="D37">
        <v>22557</v>
      </c>
      <c r="E37">
        <v>24455</v>
      </c>
      <c r="F37">
        <v>25545</v>
      </c>
      <c r="G37">
        <v>29785</v>
      </c>
      <c r="H37">
        <v>33600</v>
      </c>
      <c r="I37">
        <v>36526</v>
      </c>
      <c r="J37">
        <v>39496</v>
      </c>
      <c r="K37">
        <v>37389</v>
      </c>
      <c r="L37">
        <v>36032</v>
      </c>
      <c r="M37">
        <v>36761</v>
      </c>
      <c r="N37">
        <v>38852</v>
      </c>
      <c r="O37">
        <v>42779</v>
      </c>
      <c r="P37">
        <v>44307</v>
      </c>
      <c r="Q37">
        <v>42776</v>
      </c>
      <c r="R37">
        <v>42520</v>
      </c>
      <c r="S37">
        <v>31936</v>
      </c>
      <c r="T37">
        <v>35092</v>
      </c>
      <c r="U37">
        <v>38775</v>
      </c>
    </row>
    <row r="38" spans="1:21">
      <c r="A38">
        <v>33</v>
      </c>
      <c r="B38" t="s">
        <v>213</v>
      </c>
      <c r="C38">
        <v>1167</v>
      </c>
      <c r="D38">
        <v>1328</v>
      </c>
      <c r="E38">
        <v>1423</v>
      </c>
      <c r="F38">
        <v>1554</v>
      </c>
      <c r="G38">
        <v>1608</v>
      </c>
      <c r="H38">
        <v>1805</v>
      </c>
      <c r="I38">
        <v>2010</v>
      </c>
      <c r="J38">
        <v>2132</v>
      </c>
      <c r="K38">
        <v>2133</v>
      </c>
      <c r="L38">
        <v>2279</v>
      </c>
      <c r="M38">
        <v>2320</v>
      </c>
      <c r="N38">
        <v>2429</v>
      </c>
      <c r="O38">
        <v>2618</v>
      </c>
      <c r="P38">
        <v>2647</v>
      </c>
      <c r="Q38">
        <v>2577</v>
      </c>
      <c r="R38">
        <v>2427</v>
      </c>
      <c r="S38">
        <v>1965</v>
      </c>
      <c r="T38">
        <v>2056</v>
      </c>
      <c r="U38">
        <v>2062</v>
      </c>
    </row>
    <row r="39" spans="1:21">
      <c r="A39">
        <v>34</v>
      </c>
      <c r="B39" t="s">
        <v>215</v>
      </c>
      <c r="C39">
        <v>20217</v>
      </c>
      <c r="D39">
        <v>21229</v>
      </c>
      <c r="E39">
        <v>23033</v>
      </c>
      <c r="F39">
        <v>23991</v>
      </c>
      <c r="G39">
        <v>28177</v>
      </c>
      <c r="H39">
        <v>31795</v>
      </c>
      <c r="I39">
        <v>34516</v>
      </c>
      <c r="J39">
        <v>37364</v>
      </c>
      <c r="K39">
        <v>35257</v>
      </c>
      <c r="L39">
        <v>33753</v>
      </c>
      <c r="M39">
        <v>34441</v>
      </c>
      <c r="N39">
        <v>36423</v>
      </c>
      <c r="O39">
        <v>40161</v>
      </c>
      <c r="P39">
        <v>41660</v>
      </c>
      <c r="Q39">
        <v>40198</v>
      </c>
      <c r="R39">
        <v>40093</v>
      </c>
      <c r="S39">
        <v>29972</v>
      </c>
      <c r="T39">
        <v>33037</v>
      </c>
      <c r="U39">
        <v>36713</v>
      </c>
    </row>
    <row r="40" spans="1:21">
      <c r="A40">
        <v>35</v>
      </c>
      <c r="B40" t="s">
        <v>217</v>
      </c>
      <c r="C40">
        <v>11864</v>
      </c>
      <c r="D40">
        <v>13428</v>
      </c>
      <c r="E40">
        <v>13946</v>
      </c>
      <c r="F40">
        <v>14088</v>
      </c>
      <c r="G40">
        <v>16245</v>
      </c>
      <c r="H40">
        <v>17002</v>
      </c>
      <c r="I40">
        <v>12625</v>
      </c>
      <c r="J40">
        <v>13991</v>
      </c>
      <c r="K40">
        <v>14983</v>
      </c>
      <c r="L40">
        <v>17353</v>
      </c>
      <c r="M40">
        <v>18992</v>
      </c>
      <c r="N40">
        <v>21479</v>
      </c>
      <c r="O40">
        <v>23506</v>
      </c>
      <c r="P40">
        <v>22421</v>
      </c>
      <c r="Q40">
        <v>23114</v>
      </c>
      <c r="R40">
        <v>27477</v>
      </c>
      <c r="S40">
        <v>26666</v>
      </c>
      <c r="T40">
        <v>30494</v>
      </c>
      <c r="U40">
        <v>34886</v>
      </c>
    </row>
    <row r="41" spans="1:21">
      <c r="A41">
        <v>36</v>
      </c>
      <c r="B41" t="s">
        <v>219</v>
      </c>
      <c r="C41">
        <v>3570</v>
      </c>
      <c r="D41">
        <v>4279</v>
      </c>
      <c r="E41">
        <v>4265</v>
      </c>
      <c r="F41">
        <v>3979</v>
      </c>
      <c r="G41">
        <v>5679</v>
      </c>
      <c r="H41">
        <v>5729</v>
      </c>
      <c r="I41">
        <v>4010</v>
      </c>
      <c r="J41">
        <v>4998</v>
      </c>
      <c r="K41">
        <v>4732</v>
      </c>
      <c r="L41">
        <v>6055</v>
      </c>
      <c r="M41">
        <v>6575</v>
      </c>
      <c r="N41">
        <v>7721</v>
      </c>
      <c r="O41">
        <v>8350</v>
      </c>
      <c r="P41">
        <v>7718</v>
      </c>
      <c r="Q41">
        <v>8125</v>
      </c>
      <c r="R41">
        <v>9150</v>
      </c>
      <c r="S41">
        <v>8368</v>
      </c>
      <c r="T41">
        <v>9921</v>
      </c>
      <c r="U41">
        <v>11377</v>
      </c>
    </row>
    <row r="42" spans="1:21">
      <c r="A42">
        <v>37</v>
      </c>
      <c r="B42" s="331" t="s">
        <v>221</v>
      </c>
      <c r="C42" s="331">
        <v>8294</v>
      </c>
      <c r="D42" s="331">
        <v>9149</v>
      </c>
      <c r="E42" s="331">
        <v>9680</v>
      </c>
      <c r="F42" s="331">
        <v>10109</v>
      </c>
      <c r="G42" s="331">
        <v>10566</v>
      </c>
      <c r="H42" s="331">
        <v>11273</v>
      </c>
      <c r="I42" s="331">
        <v>8615</v>
      </c>
      <c r="J42" s="331">
        <v>8993</v>
      </c>
      <c r="K42" s="331">
        <v>10251</v>
      </c>
      <c r="L42" s="331">
        <v>11298</v>
      </c>
      <c r="M42" s="331">
        <v>12417</v>
      </c>
      <c r="N42" s="331">
        <v>13758</v>
      </c>
      <c r="O42" s="331">
        <v>15155</v>
      </c>
      <c r="P42" s="331">
        <v>14703</v>
      </c>
      <c r="Q42" s="331">
        <v>14990</v>
      </c>
      <c r="R42" s="331">
        <v>18327</v>
      </c>
      <c r="S42" s="331">
        <v>18298</v>
      </c>
      <c r="T42" s="331">
        <v>20574</v>
      </c>
      <c r="U42" s="331">
        <v>23509</v>
      </c>
    </row>
    <row r="43" spans="1:21">
      <c r="A43">
        <v>38</v>
      </c>
      <c r="B43" t="s">
        <v>223</v>
      </c>
      <c r="C43">
        <v>12215</v>
      </c>
      <c r="D43">
        <v>13985</v>
      </c>
      <c r="E43">
        <v>15835</v>
      </c>
      <c r="F43">
        <v>18062</v>
      </c>
      <c r="G43">
        <v>19529</v>
      </c>
      <c r="H43">
        <v>22330</v>
      </c>
      <c r="I43">
        <v>22992</v>
      </c>
      <c r="J43">
        <v>23502</v>
      </c>
      <c r="K43">
        <v>20963</v>
      </c>
      <c r="L43">
        <v>19554</v>
      </c>
      <c r="M43">
        <v>20842</v>
      </c>
      <c r="N43">
        <v>24690</v>
      </c>
      <c r="O43">
        <v>32076</v>
      </c>
      <c r="P43">
        <v>37599</v>
      </c>
      <c r="Q43">
        <v>36924</v>
      </c>
      <c r="R43">
        <v>35098</v>
      </c>
      <c r="S43">
        <v>25800</v>
      </c>
      <c r="T43">
        <v>35407</v>
      </c>
      <c r="U43">
        <v>49162</v>
      </c>
    </row>
    <row r="44" spans="1:21">
      <c r="A44">
        <v>39</v>
      </c>
      <c r="B44" t="s">
        <v>225</v>
      </c>
      <c r="C44">
        <v>1308</v>
      </c>
      <c r="D44">
        <v>1385</v>
      </c>
      <c r="E44">
        <v>1570</v>
      </c>
      <c r="F44">
        <v>1784</v>
      </c>
      <c r="G44">
        <v>2552</v>
      </c>
      <c r="H44">
        <v>2754</v>
      </c>
      <c r="I44">
        <v>2610</v>
      </c>
      <c r="J44">
        <v>2568</v>
      </c>
      <c r="K44">
        <v>2032</v>
      </c>
      <c r="L44">
        <v>1671</v>
      </c>
      <c r="M44">
        <v>1810</v>
      </c>
      <c r="N44">
        <v>1858</v>
      </c>
      <c r="O44">
        <v>2590</v>
      </c>
      <c r="P44">
        <v>3065</v>
      </c>
      <c r="Q44">
        <v>2879</v>
      </c>
      <c r="R44">
        <v>2923</v>
      </c>
      <c r="S44">
        <v>1789</v>
      </c>
      <c r="T44">
        <v>2767</v>
      </c>
      <c r="U44">
        <v>3640</v>
      </c>
    </row>
    <row r="45" spans="1:21">
      <c r="A45">
        <v>40</v>
      </c>
      <c r="B45" s="331" t="s">
        <v>227</v>
      </c>
      <c r="C45" s="331">
        <v>10908</v>
      </c>
      <c r="D45" s="331">
        <v>12601</v>
      </c>
      <c r="E45" s="331">
        <v>14265</v>
      </c>
      <c r="F45" s="331">
        <v>16278</v>
      </c>
      <c r="G45" s="331">
        <v>16977</v>
      </c>
      <c r="H45" s="331">
        <v>19576</v>
      </c>
      <c r="I45" s="331">
        <v>20383</v>
      </c>
      <c r="J45" s="331">
        <v>20934</v>
      </c>
      <c r="K45" s="331">
        <v>18932</v>
      </c>
      <c r="L45" s="331">
        <v>17883</v>
      </c>
      <c r="M45" s="331">
        <v>19032</v>
      </c>
      <c r="N45" s="331">
        <v>22832</v>
      </c>
      <c r="O45" s="331">
        <v>29487</v>
      </c>
      <c r="P45" s="331">
        <v>34534</v>
      </c>
      <c r="Q45" s="331">
        <v>34045</v>
      </c>
      <c r="R45" s="331">
        <v>32175</v>
      </c>
      <c r="S45" s="331">
        <v>24011</v>
      </c>
      <c r="T45" s="331">
        <v>32640</v>
      </c>
      <c r="U45" s="331">
        <v>45522</v>
      </c>
    </row>
    <row r="46" spans="1:21">
      <c r="A46">
        <v>41</v>
      </c>
      <c r="B46" s="331" t="s">
        <v>229</v>
      </c>
      <c r="C46" s="331">
        <v>2505</v>
      </c>
      <c r="D46" s="331">
        <v>2472</v>
      </c>
      <c r="E46" s="331">
        <v>2535</v>
      </c>
      <c r="F46" s="331">
        <v>2696</v>
      </c>
      <c r="G46" s="331">
        <v>3587</v>
      </c>
      <c r="H46" s="331">
        <v>3625</v>
      </c>
      <c r="I46" s="331">
        <v>5329</v>
      </c>
      <c r="J46" s="331">
        <v>5336</v>
      </c>
      <c r="K46" s="331">
        <v>6239</v>
      </c>
      <c r="L46" s="331">
        <v>4107</v>
      </c>
      <c r="M46" s="331">
        <v>5048</v>
      </c>
      <c r="N46" s="331">
        <v>6034</v>
      </c>
      <c r="O46" s="331">
        <v>8722</v>
      </c>
      <c r="P46" s="331">
        <v>13696</v>
      </c>
      <c r="Q46" s="331">
        <v>18949</v>
      </c>
      <c r="R46" s="331">
        <v>18620</v>
      </c>
      <c r="S46" s="331">
        <v>16411</v>
      </c>
      <c r="T46" s="331">
        <v>15735</v>
      </c>
      <c r="U46" s="331">
        <v>17455</v>
      </c>
    </row>
    <row r="47" spans="1:21">
      <c r="A47">
        <v>42</v>
      </c>
      <c r="B47" s="331" t="s">
        <v>231</v>
      </c>
      <c r="C47" s="331">
        <v>11894</v>
      </c>
      <c r="D47" s="331">
        <v>13149</v>
      </c>
      <c r="E47" s="331">
        <v>14170</v>
      </c>
      <c r="F47" s="331">
        <v>14820</v>
      </c>
      <c r="G47" s="331">
        <v>14781</v>
      </c>
      <c r="H47" s="331">
        <v>16775</v>
      </c>
      <c r="I47" s="331">
        <v>18313</v>
      </c>
      <c r="J47" s="331">
        <v>19046</v>
      </c>
      <c r="K47" s="331">
        <v>19899</v>
      </c>
      <c r="L47" s="331">
        <v>19480</v>
      </c>
      <c r="M47" s="331">
        <v>19522</v>
      </c>
      <c r="N47" s="331">
        <v>20274</v>
      </c>
      <c r="O47" s="331">
        <v>21884</v>
      </c>
      <c r="P47" s="331">
        <v>22195</v>
      </c>
      <c r="Q47" s="331">
        <v>22068</v>
      </c>
      <c r="R47" s="331">
        <v>22355</v>
      </c>
      <c r="S47" s="331">
        <v>20679</v>
      </c>
      <c r="T47" s="331">
        <v>20622</v>
      </c>
      <c r="U47" s="331">
        <v>20058</v>
      </c>
    </row>
    <row r="48" spans="1:21">
      <c r="A48">
        <v>43</v>
      </c>
      <c r="B48" t="s">
        <v>233</v>
      </c>
      <c r="C48">
        <v>2853</v>
      </c>
      <c r="D48">
        <v>3026</v>
      </c>
      <c r="E48">
        <v>3321</v>
      </c>
      <c r="F48">
        <v>3222</v>
      </c>
      <c r="G48">
        <v>3631</v>
      </c>
      <c r="H48">
        <v>4297</v>
      </c>
      <c r="I48">
        <v>4123</v>
      </c>
      <c r="J48">
        <v>4318</v>
      </c>
      <c r="K48">
        <v>4662</v>
      </c>
      <c r="L48">
        <v>4977</v>
      </c>
      <c r="M48">
        <v>5300</v>
      </c>
      <c r="N48">
        <v>6472</v>
      </c>
      <c r="O48">
        <v>6319</v>
      </c>
      <c r="P48">
        <v>6382</v>
      </c>
      <c r="Q48">
        <v>5472</v>
      </c>
      <c r="R48">
        <v>5567</v>
      </c>
      <c r="S48">
        <v>4515</v>
      </c>
      <c r="T48">
        <v>4991</v>
      </c>
      <c r="U48">
        <v>5342</v>
      </c>
    </row>
    <row r="49" spans="1:21">
      <c r="A49">
        <v>44</v>
      </c>
      <c r="B49" t="s">
        <v>235</v>
      </c>
      <c r="C49">
        <v>477</v>
      </c>
      <c r="D49">
        <v>554</v>
      </c>
      <c r="E49">
        <v>614</v>
      </c>
      <c r="F49">
        <v>672</v>
      </c>
      <c r="G49">
        <v>690</v>
      </c>
      <c r="H49">
        <v>767</v>
      </c>
      <c r="I49">
        <v>791</v>
      </c>
      <c r="J49">
        <v>838</v>
      </c>
      <c r="K49">
        <v>869</v>
      </c>
      <c r="L49">
        <v>913</v>
      </c>
      <c r="M49">
        <v>985</v>
      </c>
      <c r="N49">
        <v>1054</v>
      </c>
      <c r="O49">
        <v>1109</v>
      </c>
      <c r="P49">
        <v>1103</v>
      </c>
      <c r="Q49">
        <v>1062</v>
      </c>
      <c r="R49">
        <v>984</v>
      </c>
      <c r="S49">
        <v>840</v>
      </c>
      <c r="T49">
        <v>898</v>
      </c>
      <c r="U49">
        <v>918</v>
      </c>
    </row>
    <row r="50" spans="1:21">
      <c r="A50">
        <v>45</v>
      </c>
      <c r="B50" s="331" t="s">
        <v>237</v>
      </c>
      <c r="C50" s="331">
        <v>2376</v>
      </c>
      <c r="D50" s="331">
        <v>2471</v>
      </c>
      <c r="E50" s="331">
        <v>2707</v>
      </c>
      <c r="F50" s="331">
        <v>2550</v>
      </c>
      <c r="G50" s="331">
        <v>2941</v>
      </c>
      <c r="H50" s="331">
        <v>3531</v>
      </c>
      <c r="I50" s="331">
        <v>3332</v>
      </c>
      <c r="J50" s="331">
        <v>3480</v>
      </c>
      <c r="K50" s="331">
        <v>3792</v>
      </c>
      <c r="L50" s="331">
        <v>4064</v>
      </c>
      <c r="M50" s="331">
        <v>4315</v>
      </c>
      <c r="N50" s="331">
        <v>5418</v>
      </c>
      <c r="O50" s="331">
        <v>5210</v>
      </c>
      <c r="P50" s="331">
        <v>5279</v>
      </c>
      <c r="Q50" s="331">
        <v>4410</v>
      </c>
      <c r="R50" s="331">
        <v>4583</v>
      </c>
      <c r="S50" s="331">
        <v>3674</v>
      </c>
      <c r="T50" s="331">
        <v>4093</v>
      </c>
      <c r="U50" s="331">
        <v>4424</v>
      </c>
    </row>
    <row r="51" spans="1:21">
      <c r="A51">
        <v>46</v>
      </c>
      <c r="B51" t="s">
        <v>239</v>
      </c>
      <c r="C51">
        <v>21430</v>
      </c>
      <c r="D51">
        <v>23731</v>
      </c>
      <c r="E51">
        <v>25596</v>
      </c>
      <c r="F51">
        <v>27381</v>
      </c>
      <c r="G51">
        <v>29332</v>
      </c>
      <c r="H51">
        <v>31827</v>
      </c>
      <c r="I51">
        <v>33832</v>
      </c>
      <c r="J51">
        <v>36432</v>
      </c>
      <c r="K51">
        <v>37922</v>
      </c>
      <c r="L51">
        <v>40905</v>
      </c>
      <c r="M51">
        <v>44055</v>
      </c>
      <c r="N51">
        <v>45774</v>
      </c>
      <c r="O51">
        <v>48888</v>
      </c>
      <c r="P51">
        <v>50195</v>
      </c>
      <c r="Q51">
        <v>51980</v>
      </c>
      <c r="R51">
        <v>51790</v>
      </c>
      <c r="S51">
        <v>45765</v>
      </c>
      <c r="T51">
        <v>49134</v>
      </c>
      <c r="U51">
        <v>51252</v>
      </c>
    </row>
    <row r="52" spans="1:21">
      <c r="A52">
        <v>47</v>
      </c>
      <c r="B52" t="s">
        <v>241</v>
      </c>
      <c r="C52">
        <v>3991</v>
      </c>
      <c r="D52">
        <v>4281</v>
      </c>
      <c r="E52">
        <v>5136</v>
      </c>
      <c r="F52">
        <v>4844</v>
      </c>
      <c r="G52">
        <v>4774</v>
      </c>
      <c r="H52">
        <v>4049</v>
      </c>
      <c r="I52">
        <v>3358</v>
      </c>
      <c r="J52">
        <v>3524</v>
      </c>
      <c r="K52">
        <v>2564</v>
      </c>
      <c r="L52">
        <v>2802</v>
      </c>
      <c r="M52">
        <v>3066</v>
      </c>
      <c r="N52">
        <v>5650</v>
      </c>
      <c r="O52">
        <v>5231</v>
      </c>
      <c r="P52">
        <v>7002</v>
      </c>
      <c r="Q52">
        <v>8504</v>
      </c>
      <c r="R52">
        <v>11190</v>
      </c>
      <c r="S52">
        <v>6715</v>
      </c>
      <c r="T52">
        <v>11012</v>
      </c>
      <c r="U52">
        <v>15249</v>
      </c>
    </row>
    <row r="53" spans="1:21">
      <c r="A53">
        <v>48</v>
      </c>
      <c r="B53" t="s">
        <v>243</v>
      </c>
      <c r="C53">
        <v>6071</v>
      </c>
      <c r="D53">
        <v>6227</v>
      </c>
      <c r="E53">
        <v>6327</v>
      </c>
      <c r="F53">
        <v>6330</v>
      </c>
      <c r="G53">
        <v>6269</v>
      </c>
      <c r="H53">
        <v>6691</v>
      </c>
      <c r="I53">
        <v>7303</v>
      </c>
      <c r="J53">
        <v>7791</v>
      </c>
      <c r="K53">
        <v>7984</v>
      </c>
      <c r="L53">
        <v>8234</v>
      </c>
      <c r="M53">
        <v>8481</v>
      </c>
      <c r="N53">
        <v>9165</v>
      </c>
      <c r="O53">
        <v>9838</v>
      </c>
      <c r="P53">
        <v>10277</v>
      </c>
      <c r="Q53">
        <v>10255</v>
      </c>
      <c r="R53">
        <v>9753</v>
      </c>
      <c r="S53">
        <v>8737</v>
      </c>
      <c r="T53">
        <v>8877</v>
      </c>
      <c r="U53">
        <v>9068</v>
      </c>
    </row>
    <row r="54" spans="1:21">
      <c r="B54" s="333" t="s">
        <v>784</v>
      </c>
      <c r="C54" s="336">
        <f>(C24+C25+C26+C27+C42+C45+C46+C47+C50)</f>
        <v>125343</v>
      </c>
      <c r="D54" s="336">
        <f t="shared" ref="D54:U54" si="0">(D24+D25+D26+D27+D42+D45+D46+D47+D50)</f>
        <v>139539</v>
      </c>
      <c r="E54" s="336">
        <f t="shared" si="0"/>
        <v>158189</v>
      </c>
      <c r="F54" s="336">
        <f t="shared" si="0"/>
        <v>166860</v>
      </c>
      <c r="G54" s="336">
        <f t="shared" si="0"/>
        <v>174978</v>
      </c>
      <c r="H54" s="336">
        <f t="shared" si="0"/>
        <v>186808</v>
      </c>
      <c r="I54" s="336">
        <f t="shared" si="0"/>
        <v>188124</v>
      </c>
      <c r="J54" s="336">
        <f t="shared" si="0"/>
        <v>201652</v>
      </c>
      <c r="K54" s="336">
        <f t="shared" si="0"/>
        <v>188315</v>
      </c>
      <c r="L54" s="336">
        <f t="shared" si="0"/>
        <v>176316</v>
      </c>
      <c r="M54" s="336">
        <f t="shared" si="0"/>
        <v>181368</v>
      </c>
      <c r="N54" s="336">
        <f t="shared" si="0"/>
        <v>193582</v>
      </c>
      <c r="O54" s="336">
        <f t="shared" si="0"/>
        <v>221078</v>
      </c>
      <c r="P54" s="336">
        <f t="shared" si="0"/>
        <v>245876</v>
      </c>
      <c r="Q54" s="336">
        <f t="shared" si="0"/>
        <v>258772</v>
      </c>
      <c r="R54" s="336">
        <f t="shared" si="0"/>
        <v>258073</v>
      </c>
      <c r="S54" s="336">
        <f t="shared" si="0"/>
        <v>211370</v>
      </c>
      <c r="T54" s="336">
        <f t="shared" si="0"/>
        <v>234977</v>
      </c>
      <c r="U54" s="336">
        <f t="shared" si="0"/>
        <v>278176</v>
      </c>
    </row>
    <row r="59" spans="1:21">
      <c r="A59" t="s">
        <v>736</v>
      </c>
      <c r="B59" t="s">
        <v>737</v>
      </c>
    </row>
    <row r="60" spans="1:21">
      <c r="A60" t="s">
        <v>738</v>
      </c>
    </row>
    <row r="61" spans="1:21">
      <c r="A61" t="s">
        <v>739</v>
      </c>
    </row>
    <row r="62" spans="1:21">
      <c r="A62" t="s">
        <v>247</v>
      </c>
    </row>
    <row r="63" spans="1:21">
      <c r="A63" t="s">
        <v>728</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M268"/>
  <sheetViews>
    <sheetView workbookViewId="0">
      <selection activeCell="S30" sqref="S30"/>
    </sheetView>
  </sheetViews>
  <sheetFormatPr defaultColWidth="8.85546875" defaultRowHeight="12.75"/>
  <cols>
    <col min="1" max="16384" width="8.85546875" style="30"/>
  </cols>
  <sheetData>
    <row r="1" spans="1:8" ht="18">
      <c r="A1" s="574" t="s">
        <v>251</v>
      </c>
      <c r="B1" s="571"/>
      <c r="C1" s="570"/>
      <c r="D1" s="572"/>
      <c r="E1" s="572"/>
      <c r="F1" s="572"/>
      <c r="G1" s="572"/>
      <c r="H1" s="533"/>
    </row>
    <row r="2" spans="1:8">
      <c r="B2" s="32"/>
      <c r="C2" s="32"/>
      <c r="D2" s="32"/>
      <c r="E2" s="31"/>
      <c r="F2" s="31"/>
      <c r="G2" s="31"/>
    </row>
    <row r="3" spans="1:8">
      <c r="A3" s="33" t="s">
        <v>103</v>
      </c>
      <c r="B3" s="32"/>
      <c r="C3" s="32"/>
      <c r="D3" s="34"/>
      <c r="E3" s="33" t="s">
        <v>252</v>
      </c>
      <c r="F3" s="32"/>
      <c r="G3" s="32"/>
    </row>
    <row r="4" spans="1:8">
      <c r="A4" s="33"/>
      <c r="B4" s="32"/>
      <c r="C4" s="32"/>
      <c r="D4" s="34"/>
      <c r="E4" s="33" t="s">
        <v>253</v>
      </c>
      <c r="F4" s="31"/>
      <c r="G4" s="32"/>
    </row>
    <row r="5" spans="1:8">
      <c r="A5" s="35"/>
      <c r="B5" s="32"/>
      <c r="C5" s="32"/>
      <c r="D5" s="32"/>
      <c r="E5" s="31"/>
      <c r="F5" s="31"/>
      <c r="G5" s="31"/>
    </row>
    <row r="6" spans="1:8" ht="63.75">
      <c r="B6" s="575" t="s">
        <v>254</v>
      </c>
      <c r="C6" s="37" t="s">
        <v>255</v>
      </c>
      <c r="D6" s="31"/>
      <c r="E6" s="38"/>
      <c r="F6" s="36" t="s">
        <v>254</v>
      </c>
      <c r="G6" s="37" t="s">
        <v>255</v>
      </c>
    </row>
    <row r="7" spans="1:8">
      <c r="B7" s="576"/>
      <c r="C7" s="39"/>
      <c r="E7" s="38"/>
    </row>
    <row r="8" spans="1:8">
      <c r="B8" s="46"/>
    </row>
    <row r="9" spans="1:8">
      <c r="A9" s="40">
        <v>1929</v>
      </c>
      <c r="B9" s="49">
        <v>103.6</v>
      </c>
      <c r="C9" s="41">
        <v>976.1</v>
      </c>
      <c r="E9" s="40" t="s">
        <v>256</v>
      </c>
      <c r="F9" s="41">
        <v>237.2</v>
      </c>
      <c r="G9" s="41">
        <v>1770.7</v>
      </c>
    </row>
    <row r="10" spans="1:8">
      <c r="A10" s="40">
        <v>1930</v>
      </c>
      <c r="B10" s="49">
        <v>91.2</v>
      </c>
      <c r="C10" s="41">
        <v>892</v>
      </c>
      <c r="E10" s="40" t="s">
        <v>257</v>
      </c>
      <c r="F10" s="41">
        <v>240.4</v>
      </c>
      <c r="G10" s="41">
        <v>1768</v>
      </c>
    </row>
    <row r="11" spans="1:8">
      <c r="A11" s="40">
        <v>1931</v>
      </c>
      <c r="B11" s="49">
        <v>76.5</v>
      </c>
      <c r="C11" s="41">
        <v>834.2</v>
      </c>
      <c r="E11" s="40" t="s">
        <v>258</v>
      </c>
      <c r="F11" s="41">
        <v>244.5</v>
      </c>
      <c r="G11" s="41">
        <v>1766.5</v>
      </c>
    </row>
    <row r="12" spans="1:8">
      <c r="A12" s="40">
        <v>1932</v>
      </c>
      <c r="B12" s="49">
        <v>58.7</v>
      </c>
      <c r="C12" s="41">
        <v>725.2</v>
      </c>
      <c r="E12" s="40" t="s">
        <v>259</v>
      </c>
      <c r="F12" s="41">
        <v>254.3</v>
      </c>
      <c r="G12" s="41">
        <v>1793.3</v>
      </c>
    </row>
    <row r="13" spans="1:8">
      <c r="A13" s="40">
        <v>1933</v>
      </c>
      <c r="B13" s="49">
        <v>56.4</v>
      </c>
      <c r="C13" s="41">
        <v>715.8</v>
      </c>
      <c r="E13" s="40" t="s">
        <v>260</v>
      </c>
      <c r="F13" s="41">
        <v>260.3</v>
      </c>
      <c r="G13" s="41">
        <v>1821.8</v>
      </c>
    </row>
    <row r="14" spans="1:8">
      <c r="A14" s="40">
        <v>1934</v>
      </c>
      <c r="B14" s="49">
        <v>66</v>
      </c>
      <c r="C14" s="41">
        <v>793.7</v>
      </c>
      <c r="E14" s="40" t="s">
        <v>261</v>
      </c>
      <c r="F14" s="41">
        <v>267.3</v>
      </c>
      <c r="G14" s="41">
        <v>1855.3</v>
      </c>
    </row>
    <row r="15" spans="1:8">
      <c r="A15" s="40">
        <v>1935</v>
      </c>
      <c r="B15" s="49">
        <v>73.3</v>
      </c>
      <c r="C15" s="41">
        <v>864.2</v>
      </c>
      <c r="E15" s="40" t="s">
        <v>262</v>
      </c>
      <c r="F15" s="41">
        <v>273.8</v>
      </c>
      <c r="G15" s="41">
        <v>1865.3</v>
      </c>
    </row>
    <row r="16" spans="1:8">
      <c r="A16" s="40">
        <v>1936</v>
      </c>
      <c r="B16" s="49">
        <v>83.8</v>
      </c>
      <c r="C16" s="41">
        <v>977</v>
      </c>
      <c r="E16" s="40" t="s">
        <v>263</v>
      </c>
      <c r="F16" s="41">
        <v>275.10000000000002</v>
      </c>
      <c r="G16" s="41">
        <v>1868.2</v>
      </c>
    </row>
    <row r="17" spans="1:13">
      <c r="A17" s="40">
        <v>1937</v>
      </c>
      <c r="B17" s="49">
        <v>91.9</v>
      </c>
      <c r="C17" s="41">
        <v>1027.0999999999999</v>
      </c>
      <c r="E17" s="40" t="s">
        <v>264</v>
      </c>
      <c r="F17" s="41">
        <v>269.89999999999998</v>
      </c>
      <c r="G17" s="41">
        <v>1842.2</v>
      </c>
    </row>
    <row r="18" spans="1:13">
      <c r="A18" s="40">
        <v>1938</v>
      </c>
      <c r="B18" s="49">
        <v>86.1</v>
      </c>
      <c r="C18" s="41">
        <v>991.8</v>
      </c>
      <c r="E18" s="40" t="s">
        <v>265</v>
      </c>
      <c r="F18" s="41">
        <v>266.2</v>
      </c>
      <c r="G18" s="41">
        <v>1835.5</v>
      </c>
    </row>
    <row r="19" spans="1:13">
      <c r="A19" s="40">
        <v>1939</v>
      </c>
      <c r="B19" s="49">
        <v>92.2</v>
      </c>
      <c r="C19" s="41">
        <v>1071.9000000000001</v>
      </c>
      <c r="E19" s="40" t="s">
        <v>266</v>
      </c>
      <c r="F19" s="41">
        <v>267.60000000000002</v>
      </c>
      <c r="G19" s="41">
        <v>1856.1</v>
      </c>
    </row>
    <row r="20" spans="1:13">
      <c r="A20" s="40">
        <v>1940</v>
      </c>
      <c r="B20" s="49">
        <v>101.4</v>
      </c>
      <c r="C20" s="41">
        <v>1165.9000000000001</v>
      </c>
      <c r="E20" s="40" t="s">
        <v>267</v>
      </c>
      <c r="F20" s="41">
        <v>265.2</v>
      </c>
      <c r="G20" s="41">
        <v>1838.7</v>
      </c>
      <c r="H20" s="47"/>
    </row>
    <row r="21" spans="1:13">
      <c r="A21" s="40">
        <v>1941</v>
      </c>
      <c r="B21" s="49">
        <v>126.7</v>
      </c>
      <c r="C21" s="41">
        <v>1365</v>
      </c>
      <c r="E21" s="40" t="s">
        <v>268</v>
      </c>
      <c r="F21" s="41">
        <v>275.2</v>
      </c>
      <c r="G21" s="41">
        <v>1913</v>
      </c>
      <c r="H21" s="47"/>
      <c r="I21" s="47"/>
    </row>
    <row r="22" spans="1:13">
      <c r="A22" s="40">
        <v>1942</v>
      </c>
      <c r="B22" s="49">
        <v>161.9</v>
      </c>
      <c r="C22" s="41">
        <v>1616.8</v>
      </c>
      <c r="E22" s="40" t="s">
        <v>269</v>
      </c>
      <c r="F22" s="41">
        <v>284.5</v>
      </c>
      <c r="G22" s="41">
        <v>1971.2</v>
      </c>
      <c r="H22" s="47"/>
      <c r="I22" s="47"/>
    </row>
    <row r="23" spans="1:13">
      <c r="A23" s="40">
        <v>1943</v>
      </c>
      <c r="B23" s="49">
        <v>198.6</v>
      </c>
      <c r="C23" s="41">
        <v>1881.5</v>
      </c>
      <c r="E23" s="40" t="s">
        <v>270</v>
      </c>
      <c r="F23" s="41">
        <v>301.89999999999998</v>
      </c>
      <c r="G23" s="41">
        <v>2048.4</v>
      </c>
      <c r="H23" s="47"/>
      <c r="I23" s="47"/>
    </row>
    <row r="24" spans="1:13">
      <c r="A24" s="40">
        <v>1944</v>
      </c>
      <c r="B24" s="49">
        <v>219.8</v>
      </c>
      <c r="C24" s="41">
        <v>2033.5</v>
      </c>
      <c r="E24" s="40" t="s">
        <v>271</v>
      </c>
      <c r="F24" s="41">
        <v>313.3</v>
      </c>
      <c r="G24" s="41">
        <v>2084.4</v>
      </c>
    </row>
    <row r="25" spans="1:13">
      <c r="A25" s="40">
        <v>1945</v>
      </c>
      <c r="B25" s="49">
        <v>223</v>
      </c>
      <c r="C25" s="41">
        <v>2010.7</v>
      </c>
      <c r="E25" s="40" t="s">
        <v>272</v>
      </c>
      <c r="F25" s="41">
        <v>329</v>
      </c>
      <c r="G25" s="41">
        <v>2110.6999999999998</v>
      </c>
      <c r="J25" s="47"/>
      <c r="K25" s="47"/>
      <c r="L25" s="47"/>
      <c r="M25" s="47"/>
    </row>
    <row r="26" spans="1:13">
      <c r="A26" s="40">
        <v>1946</v>
      </c>
      <c r="B26" s="49">
        <v>222.2</v>
      </c>
      <c r="C26" s="41">
        <v>1790.7</v>
      </c>
      <c r="E26" s="40" t="s">
        <v>273</v>
      </c>
      <c r="F26" s="41">
        <v>336.6</v>
      </c>
      <c r="G26" s="41">
        <v>2145.6999999999998</v>
      </c>
      <c r="H26" s="47"/>
    </row>
    <row r="27" spans="1:13">
      <c r="A27" s="40">
        <v>1947</v>
      </c>
      <c r="B27" s="49">
        <v>244.1</v>
      </c>
      <c r="C27" s="41">
        <v>1774.6</v>
      </c>
      <c r="E27" s="40" t="s">
        <v>274</v>
      </c>
      <c r="F27" s="41">
        <v>343.5</v>
      </c>
      <c r="G27" s="41">
        <v>2188.5</v>
      </c>
      <c r="H27" s="47"/>
      <c r="I27" s="47"/>
    </row>
    <row r="28" spans="1:13">
      <c r="A28" s="40">
        <v>1948</v>
      </c>
      <c r="B28" s="49">
        <v>269.10000000000002</v>
      </c>
      <c r="C28" s="41">
        <v>1852.7</v>
      </c>
      <c r="E28" s="40" t="s">
        <v>275</v>
      </c>
      <c r="F28" s="41">
        <v>347.9</v>
      </c>
      <c r="G28" s="41">
        <v>2192.1999999999998</v>
      </c>
      <c r="H28" s="47"/>
      <c r="I28" s="47"/>
    </row>
    <row r="29" spans="1:13">
      <c r="A29" s="40">
        <v>1949</v>
      </c>
      <c r="B29" s="49">
        <v>267.2</v>
      </c>
      <c r="C29" s="41">
        <v>1843.1</v>
      </c>
      <c r="E29" s="40" t="s">
        <v>276</v>
      </c>
      <c r="F29" s="41">
        <v>351.2</v>
      </c>
      <c r="G29" s="41">
        <v>2214.3000000000002</v>
      </c>
      <c r="H29" s="47"/>
      <c r="I29" s="47"/>
    </row>
    <row r="30" spans="1:13">
      <c r="A30" s="40">
        <v>1950</v>
      </c>
      <c r="B30" s="49">
        <v>293.7</v>
      </c>
      <c r="C30" s="41">
        <v>2004.2</v>
      </c>
      <c r="E30" s="40" t="s">
        <v>277</v>
      </c>
      <c r="F30" s="41">
        <v>352.1</v>
      </c>
      <c r="G30" s="41">
        <v>2216.6999999999998</v>
      </c>
    </row>
    <row r="31" spans="1:13">
      <c r="A31" s="40">
        <v>1951</v>
      </c>
      <c r="B31" s="49">
        <v>339.3</v>
      </c>
      <c r="C31" s="41">
        <v>2159.3000000000002</v>
      </c>
      <c r="E31" s="40" t="s">
        <v>278</v>
      </c>
      <c r="F31" s="41">
        <v>358.5</v>
      </c>
      <c r="G31" s="41">
        <v>2231.6</v>
      </c>
    </row>
    <row r="32" spans="1:13">
      <c r="A32" s="40">
        <v>1952</v>
      </c>
      <c r="B32" s="49">
        <v>358.3</v>
      </c>
      <c r="C32" s="41">
        <v>2242</v>
      </c>
      <c r="E32" s="40" t="s">
        <v>279</v>
      </c>
      <c r="F32" s="41">
        <v>371.4</v>
      </c>
      <c r="G32" s="41">
        <v>2305.3000000000002</v>
      </c>
    </row>
    <row r="33" spans="1:7">
      <c r="A33" s="40">
        <v>1953</v>
      </c>
      <c r="B33" s="49">
        <v>379.3</v>
      </c>
      <c r="C33" s="41">
        <v>2345.1999999999998</v>
      </c>
      <c r="E33" s="40" t="s">
        <v>280</v>
      </c>
      <c r="F33" s="41">
        <v>378.4</v>
      </c>
      <c r="G33" s="41">
        <v>2348.4</v>
      </c>
    </row>
    <row r="34" spans="1:7">
      <c r="A34" s="40">
        <v>1954</v>
      </c>
      <c r="B34" s="49">
        <v>380.4</v>
      </c>
      <c r="C34" s="41">
        <v>2330.4</v>
      </c>
      <c r="E34" s="40" t="s">
        <v>281</v>
      </c>
      <c r="F34" s="41">
        <v>382</v>
      </c>
      <c r="G34" s="41">
        <v>2366.1999999999998</v>
      </c>
    </row>
    <row r="35" spans="1:7">
      <c r="A35" s="40">
        <v>1955</v>
      </c>
      <c r="B35" s="49">
        <v>414.7</v>
      </c>
      <c r="C35" s="41">
        <v>2498.1999999999998</v>
      </c>
      <c r="E35" s="40" t="s">
        <v>282</v>
      </c>
      <c r="F35" s="41">
        <v>381.1</v>
      </c>
      <c r="G35" s="41">
        <v>2351.8000000000002</v>
      </c>
    </row>
    <row r="36" spans="1:7">
      <c r="A36" s="40">
        <v>1956</v>
      </c>
      <c r="B36" s="49">
        <v>437.4</v>
      </c>
      <c r="C36" s="41">
        <v>2547.6</v>
      </c>
      <c r="E36" s="40" t="s">
        <v>283</v>
      </c>
      <c r="F36" s="41">
        <v>375.9</v>
      </c>
      <c r="G36" s="41">
        <v>2314.6</v>
      </c>
    </row>
    <row r="37" spans="1:7">
      <c r="A37" s="40">
        <v>1957</v>
      </c>
      <c r="B37" s="49">
        <v>461.1</v>
      </c>
      <c r="C37" s="41">
        <v>2598.8000000000002</v>
      </c>
      <c r="E37" s="40" t="s">
        <v>284</v>
      </c>
      <c r="F37" s="41">
        <v>375.2</v>
      </c>
      <c r="G37" s="41">
        <v>2303.5</v>
      </c>
    </row>
    <row r="38" spans="1:7">
      <c r="A38" s="40">
        <v>1958</v>
      </c>
      <c r="B38" s="49">
        <v>467.2</v>
      </c>
      <c r="C38" s="41">
        <v>2575.4</v>
      </c>
      <c r="E38" s="40" t="s">
        <v>285</v>
      </c>
      <c r="F38" s="41">
        <v>376</v>
      </c>
      <c r="G38" s="41">
        <v>2306.4</v>
      </c>
    </row>
    <row r="39" spans="1:7">
      <c r="A39" s="40">
        <v>1959</v>
      </c>
      <c r="B39" s="49">
        <v>506.6</v>
      </c>
      <c r="C39" s="41">
        <v>2760.1</v>
      </c>
      <c r="E39" s="40" t="s">
        <v>286</v>
      </c>
      <c r="F39" s="41">
        <v>380.8</v>
      </c>
      <c r="G39" s="41">
        <v>2332.4</v>
      </c>
    </row>
    <row r="40" spans="1:7">
      <c r="A40" s="40">
        <v>1960</v>
      </c>
      <c r="B40" s="49">
        <v>526.4</v>
      </c>
      <c r="C40" s="41">
        <v>2828.5</v>
      </c>
      <c r="E40" s="40" t="s">
        <v>287</v>
      </c>
      <c r="F40" s="41">
        <v>389.4</v>
      </c>
      <c r="G40" s="41">
        <v>2379.1</v>
      </c>
    </row>
    <row r="41" spans="1:7">
      <c r="A41" s="40">
        <v>1961</v>
      </c>
      <c r="B41" s="49">
        <v>544.79999999999995</v>
      </c>
      <c r="C41" s="41">
        <v>2894.4</v>
      </c>
      <c r="E41" s="40" t="s">
        <v>288</v>
      </c>
      <c r="F41" s="41">
        <v>402.6</v>
      </c>
      <c r="G41" s="41">
        <v>2447.6999999999998</v>
      </c>
    </row>
    <row r="42" spans="1:7">
      <c r="A42" s="40">
        <v>1962</v>
      </c>
      <c r="B42" s="49">
        <v>585.70000000000005</v>
      </c>
      <c r="C42" s="41">
        <v>3069.8</v>
      </c>
      <c r="E42" s="40" t="s">
        <v>289</v>
      </c>
      <c r="F42" s="41">
        <v>410.9</v>
      </c>
      <c r="G42" s="41">
        <v>2488.1</v>
      </c>
    </row>
    <row r="43" spans="1:7">
      <c r="A43" s="40">
        <v>1963</v>
      </c>
      <c r="B43" s="49">
        <v>617.79999999999995</v>
      </c>
      <c r="C43" s="41">
        <v>3204</v>
      </c>
      <c r="E43" s="40" t="s">
        <v>290</v>
      </c>
      <c r="F43" s="41">
        <v>419.4</v>
      </c>
      <c r="G43" s="41">
        <v>2521.4</v>
      </c>
    </row>
    <row r="44" spans="1:7">
      <c r="A44" s="40">
        <v>1964</v>
      </c>
      <c r="B44" s="49">
        <v>663.6</v>
      </c>
      <c r="C44" s="41">
        <v>3389.4</v>
      </c>
      <c r="E44" s="40" t="s">
        <v>291</v>
      </c>
      <c r="F44" s="41">
        <v>426</v>
      </c>
      <c r="G44" s="41">
        <v>2535.5</v>
      </c>
    </row>
    <row r="45" spans="1:7">
      <c r="A45" s="40">
        <v>1965</v>
      </c>
      <c r="B45" s="49">
        <v>719.1</v>
      </c>
      <c r="C45" s="41">
        <v>3607</v>
      </c>
      <c r="E45" s="40" t="s">
        <v>292</v>
      </c>
      <c r="F45" s="41">
        <v>428.3</v>
      </c>
      <c r="G45" s="41">
        <v>2523.9</v>
      </c>
    </row>
    <row r="46" spans="1:7">
      <c r="A46" s="40">
        <v>1966</v>
      </c>
      <c r="B46" s="49">
        <v>787.7</v>
      </c>
      <c r="C46" s="41">
        <v>3842.1</v>
      </c>
      <c r="E46" s="40" t="s">
        <v>293</v>
      </c>
      <c r="F46" s="41">
        <v>434.2</v>
      </c>
      <c r="G46" s="41">
        <v>2543.8000000000002</v>
      </c>
    </row>
    <row r="47" spans="1:7">
      <c r="A47" s="40">
        <v>1967</v>
      </c>
      <c r="B47" s="49">
        <v>832.4</v>
      </c>
      <c r="C47" s="41">
        <v>3939.2</v>
      </c>
      <c r="E47" s="40" t="s">
        <v>294</v>
      </c>
      <c r="F47" s="41">
        <v>439.2</v>
      </c>
      <c r="G47" s="41">
        <v>2540.6</v>
      </c>
    </row>
    <row r="48" spans="1:7">
      <c r="A48" s="40">
        <v>1968</v>
      </c>
      <c r="B48" s="49">
        <v>909.8</v>
      </c>
      <c r="C48" s="41">
        <v>4129.8999999999996</v>
      </c>
      <c r="E48" s="40" t="s">
        <v>295</v>
      </c>
      <c r="F48" s="41">
        <v>448.1</v>
      </c>
      <c r="G48" s="41">
        <v>2582.1</v>
      </c>
    </row>
    <row r="49" spans="1:7">
      <c r="A49" s="40">
        <v>1969</v>
      </c>
      <c r="B49" s="49">
        <v>984.4</v>
      </c>
      <c r="C49" s="41">
        <v>4258.2</v>
      </c>
      <c r="E49" s="40" t="s">
        <v>296</v>
      </c>
      <c r="F49" s="41">
        <v>457.2</v>
      </c>
      <c r="G49" s="41">
        <v>2597.9</v>
      </c>
    </row>
    <row r="50" spans="1:7">
      <c r="A50" s="40">
        <v>1970</v>
      </c>
      <c r="B50" s="49">
        <v>1038.3</v>
      </c>
      <c r="C50" s="41">
        <v>4266.3</v>
      </c>
      <c r="E50" s="40" t="s">
        <v>297</v>
      </c>
      <c r="F50" s="41">
        <v>459.2</v>
      </c>
      <c r="G50" s="41">
        <v>2591.6999999999998</v>
      </c>
    </row>
    <row r="51" spans="1:7">
      <c r="A51" s="40">
        <v>1971</v>
      </c>
      <c r="B51" s="49">
        <v>1126.8</v>
      </c>
      <c r="C51" s="41">
        <v>4409.5</v>
      </c>
      <c r="E51" s="40" t="s">
        <v>298</v>
      </c>
      <c r="F51" s="41">
        <v>466.4</v>
      </c>
      <c r="G51" s="41">
        <v>2616.6</v>
      </c>
    </row>
    <row r="52" spans="1:7">
      <c r="A52" s="40">
        <v>1972</v>
      </c>
      <c r="B52" s="49">
        <v>1237.9000000000001</v>
      </c>
      <c r="C52" s="41">
        <v>4643.8</v>
      </c>
      <c r="E52" s="40" t="s">
        <v>299</v>
      </c>
      <c r="F52" s="41">
        <v>461.5</v>
      </c>
      <c r="G52" s="41">
        <v>2589.1</v>
      </c>
    </row>
    <row r="53" spans="1:7">
      <c r="A53" s="40">
        <v>1973</v>
      </c>
      <c r="B53" s="49">
        <v>1382.3</v>
      </c>
      <c r="C53" s="41">
        <v>4912.8</v>
      </c>
      <c r="E53" s="40" t="s">
        <v>300</v>
      </c>
      <c r="F53" s="41">
        <v>453.9</v>
      </c>
      <c r="G53" s="41">
        <v>2519</v>
      </c>
    </row>
    <row r="54" spans="1:7">
      <c r="A54" s="40">
        <v>1974</v>
      </c>
      <c r="B54" s="49">
        <v>1499.5</v>
      </c>
      <c r="C54" s="41">
        <v>4885.7</v>
      </c>
      <c r="E54" s="40" t="s">
        <v>301</v>
      </c>
      <c r="F54" s="41">
        <v>458</v>
      </c>
      <c r="G54" s="41">
        <v>2534.5</v>
      </c>
    </row>
    <row r="55" spans="1:7">
      <c r="A55" s="40">
        <v>1975</v>
      </c>
      <c r="B55" s="49">
        <v>1637.7</v>
      </c>
      <c r="C55" s="41">
        <v>4875.3999999999996</v>
      </c>
      <c r="E55" s="40" t="s">
        <v>302</v>
      </c>
      <c r="F55" s="41">
        <v>471.7</v>
      </c>
      <c r="G55" s="41">
        <v>2593.9</v>
      </c>
    </row>
    <row r="56" spans="1:7">
      <c r="A56" s="40">
        <v>1976</v>
      </c>
      <c r="B56" s="49">
        <v>1824.6</v>
      </c>
      <c r="C56" s="41">
        <v>5136.8999999999996</v>
      </c>
      <c r="E56" s="40" t="s">
        <v>303</v>
      </c>
      <c r="F56" s="41">
        <v>485</v>
      </c>
      <c r="G56" s="41">
        <v>2654.3</v>
      </c>
    </row>
    <row r="57" spans="1:7">
      <c r="A57" s="40">
        <v>1977</v>
      </c>
      <c r="B57" s="49">
        <v>2030.1</v>
      </c>
      <c r="C57" s="41">
        <v>5373.1</v>
      </c>
      <c r="E57" s="40" t="s">
        <v>304</v>
      </c>
      <c r="F57" s="41">
        <v>495.5</v>
      </c>
      <c r="G57" s="41">
        <v>2708</v>
      </c>
    </row>
    <row r="58" spans="1:7">
      <c r="A58" s="40">
        <v>1978</v>
      </c>
      <c r="B58" s="49">
        <v>2293.8000000000002</v>
      </c>
      <c r="C58" s="41">
        <v>5672.8</v>
      </c>
      <c r="E58" s="40" t="s">
        <v>305</v>
      </c>
      <c r="F58" s="41">
        <v>508.5</v>
      </c>
      <c r="G58" s="41">
        <v>2776.4</v>
      </c>
    </row>
    <row r="59" spans="1:7">
      <c r="A59" s="40">
        <v>1979</v>
      </c>
      <c r="B59" s="49">
        <v>2562.1999999999998</v>
      </c>
      <c r="C59" s="41">
        <v>5850.1</v>
      </c>
      <c r="E59" s="40" t="s">
        <v>306</v>
      </c>
      <c r="F59" s="41">
        <v>509.3</v>
      </c>
      <c r="G59" s="41">
        <v>2773.1</v>
      </c>
    </row>
    <row r="60" spans="1:7">
      <c r="A60" s="40">
        <v>1980</v>
      </c>
      <c r="B60" s="49">
        <v>2788.1</v>
      </c>
      <c r="C60" s="41">
        <v>5834</v>
      </c>
      <c r="E60" s="40" t="s">
        <v>307</v>
      </c>
      <c r="F60" s="41">
        <v>513.20000000000005</v>
      </c>
      <c r="G60" s="41">
        <v>2782.8</v>
      </c>
    </row>
    <row r="61" spans="1:7">
      <c r="A61" s="40">
        <v>1981</v>
      </c>
      <c r="B61" s="49">
        <v>3126.8</v>
      </c>
      <c r="C61" s="41">
        <v>5982.1</v>
      </c>
      <c r="E61" s="40" t="s">
        <v>308</v>
      </c>
      <c r="F61" s="41">
        <v>527</v>
      </c>
      <c r="G61" s="41">
        <v>2845.3</v>
      </c>
    </row>
    <row r="62" spans="1:7">
      <c r="A62" s="40">
        <v>1982</v>
      </c>
      <c r="B62" s="49">
        <v>3253.2</v>
      </c>
      <c r="C62" s="41">
        <v>5865.9</v>
      </c>
      <c r="E62" s="40" t="s">
        <v>309</v>
      </c>
      <c r="F62" s="41">
        <v>526.20000000000005</v>
      </c>
      <c r="G62" s="41">
        <v>2832</v>
      </c>
    </row>
    <row r="63" spans="1:7">
      <c r="A63" s="40">
        <v>1983</v>
      </c>
      <c r="B63" s="49">
        <v>3534.6</v>
      </c>
      <c r="C63" s="41">
        <v>6130.9</v>
      </c>
      <c r="E63" s="40" t="s">
        <v>310</v>
      </c>
      <c r="F63" s="41">
        <v>529</v>
      </c>
      <c r="G63" s="41">
        <v>2836.6</v>
      </c>
    </row>
    <row r="64" spans="1:7">
      <c r="A64" s="40">
        <v>1984</v>
      </c>
      <c r="B64" s="49">
        <v>3930.9</v>
      </c>
      <c r="C64" s="41">
        <v>6571.5</v>
      </c>
      <c r="E64" s="40" t="s">
        <v>311</v>
      </c>
      <c r="F64" s="41">
        <v>523.70000000000005</v>
      </c>
      <c r="G64" s="41">
        <v>2800.2</v>
      </c>
    </row>
    <row r="65" spans="1:7">
      <c r="A65" s="40">
        <v>1985</v>
      </c>
      <c r="B65" s="49">
        <v>4217.5</v>
      </c>
      <c r="C65" s="41">
        <v>6843.4</v>
      </c>
      <c r="E65" s="40" t="s">
        <v>312</v>
      </c>
      <c r="F65" s="41">
        <v>528</v>
      </c>
      <c r="G65" s="41">
        <v>2816.9</v>
      </c>
    </row>
    <row r="66" spans="1:7">
      <c r="A66" s="40">
        <v>1986</v>
      </c>
      <c r="B66" s="49">
        <v>4460.1000000000004</v>
      </c>
      <c r="C66" s="41">
        <v>7080.5</v>
      </c>
      <c r="E66" s="40" t="s">
        <v>313</v>
      </c>
      <c r="F66" s="41">
        <v>539</v>
      </c>
      <c r="G66" s="41">
        <v>2869.6</v>
      </c>
    </row>
    <row r="67" spans="1:7">
      <c r="A67" s="40">
        <v>1987</v>
      </c>
      <c r="B67" s="49">
        <v>4736.3999999999996</v>
      </c>
      <c r="C67" s="41">
        <v>7307</v>
      </c>
      <c r="E67" s="40" t="s">
        <v>314</v>
      </c>
      <c r="F67" s="41">
        <v>549.5</v>
      </c>
      <c r="G67" s="41">
        <v>2915.9</v>
      </c>
    </row>
    <row r="68" spans="1:7">
      <c r="A68" s="40">
        <v>1988</v>
      </c>
      <c r="B68" s="49">
        <v>5100.3999999999996</v>
      </c>
      <c r="C68" s="41">
        <v>7607.4</v>
      </c>
      <c r="E68" s="40" t="s">
        <v>315</v>
      </c>
      <c r="F68" s="41">
        <v>562.6</v>
      </c>
      <c r="G68" s="41">
        <v>2975.3</v>
      </c>
    </row>
    <row r="69" spans="1:7">
      <c r="A69" s="40">
        <v>1989</v>
      </c>
      <c r="B69" s="49">
        <v>5482.1</v>
      </c>
      <c r="C69" s="41">
        <v>7879.2</v>
      </c>
      <c r="E69" s="40" t="s">
        <v>316</v>
      </c>
      <c r="F69" s="41">
        <v>576.1</v>
      </c>
      <c r="G69" s="41">
        <v>3028.7</v>
      </c>
    </row>
    <row r="70" spans="1:7">
      <c r="A70" s="40">
        <v>1990</v>
      </c>
      <c r="B70" s="49">
        <v>5800.5</v>
      </c>
      <c r="C70" s="41">
        <v>8027.1</v>
      </c>
      <c r="E70" s="40" t="s">
        <v>317</v>
      </c>
      <c r="F70" s="41">
        <v>583.20000000000005</v>
      </c>
      <c r="G70" s="41">
        <v>3062.1</v>
      </c>
    </row>
    <row r="71" spans="1:7">
      <c r="A71" s="40">
        <v>1991</v>
      </c>
      <c r="B71" s="49">
        <v>5992.1</v>
      </c>
      <c r="C71" s="41">
        <v>8008.3</v>
      </c>
      <c r="E71" s="40" t="s">
        <v>318</v>
      </c>
      <c r="F71" s="41">
        <v>590</v>
      </c>
      <c r="G71" s="41">
        <v>3090.4</v>
      </c>
    </row>
    <row r="72" spans="1:7">
      <c r="A72" s="40">
        <v>1992</v>
      </c>
      <c r="B72" s="49">
        <v>6342.3</v>
      </c>
      <c r="C72" s="41">
        <v>8280</v>
      </c>
      <c r="E72" s="40" t="s">
        <v>319</v>
      </c>
      <c r="F72" s="41">
        <v>593.29999999999995</v>
      </c>
      <c r="G72" s="41">
        <v>3097.9</v>
      </c>
    </row>
    <row r="73" spans="1:7">
      <c r="A73" s="577">
        <v>1993</v>
      </c>
      <c r="B73" s="49">
        <v>6667.4</v>
      </c>
      <c r="C73" s="49">
        <v>8516.2000000000007</v>
      </c>
      <c r="E73" s="40" t="s">
        <v>320</v>
      </c>
      <c r="F73" s="41">
        <v>602.5</v>
      </c>
      <c r="G73" s="41">
        <v>3138.4</v>
      </c>
    </row>
    <row r="74" spans="1:7">
      <c r="A74" s="577">
        <v>1994</v>
      </c>
      <c r="B74" s="49">
        <v>7085.2</v>
      </c>
      <c r="C74" s="49">
        <v>8863.1</v>
      </c>
      <c r="E74" s="40" t="s">
        <v>321</v>
      </c>
      <c r="F74" s="41">
        <v>611.20000000000005</v>
      </c>
      <c r="G74" s="41">
        <v>3177.7</v>
      </c>
    </row>
    <row r="75" spans="1:7">
      <c r="A75" s="577">
        <v>1995</v>
      </c>
      <c r="B75" s="49">
        <v>7414.7</v>
      </c>
      <c r="C75" s="49">
        <v>9086</v>
      </c>
      <c r="E75" s="40" t="s">
        <v>322</v>
      </c>
      <c r="F75" s="41">
        <v>623.9</v>
      </c>
      <c r="G75" s="41">
        <v>3237.6</v>
      </c>
    </row>
    <row r="76" spans="1:7">
      <c r="A76" s="577">
        <v>1996</v>
      </c>
      <c r="B76" s="49">
        <v>7838.5</v>
      </c>
      <c r="C76" s="49">
        <v>9425.7999999999993</v>
      </c>
      <c r="E76" s="40" t="s">
        <v>323</v>
      </c>
      <c r="F76" s="41">
        <v>633.5</v>
      </c>
      <c r="G76" s="41">
        <v>3262.2</v>
      </c>
    </row>
    <row r="77" spans="1:7">
      <c r="A77" s="577">
        <v>1997</v>
      </c>
      <c r="B77" s="49">
        <v>8332.4</v>
      </c>
      <c r="C77" s="49">
        <v>9845.9</v>
      </c>
      <c r="E77" s="40" t="s">
        <v>324</v>
      </c>
      <c r="F77" s="41">
        <v>649.6</v>
      </c>
      <c r="G77" s="41">
        <v>3335.4</v>
      </c>
    </row>
    <row r="78" spans="1:7">
      <c r="A78" s="577">
        <v>1998</v>
      </c>
      <c r="B78" s="49">
        <v>8793.5</v>
      </c>
      <c r="C78" s="49">
        <v>10274.700000000001</v>
      </c>
      <c r="E78" s="40" t="s">
        <v>325</v>
      </c>
      <c r="F78" s="41">
        <v>658.9</v>
      </c>
      <c r="G78" s="41">
        <v>3373.7</v>
      </c>
    </row>
    <row r="79" spans="1:7">
      <c r="A79" s="577">
        <v>1999</v>
      </c>
      <c r="B79" s="49">
        <v>9353.5</v>
      </c>
      <c r="C79" s="49">
        <v>10770.7</v>
      </c>
      <c r="E79" s="40" t="s">
        <v>326</v>
      </c>
      <c r="F79" s="41">
        <v>670.5</v>
      </c>
      <c r="G79" s="41">
        <v>3419.5</v>
      </c>
    </row>
    <row r="80" spans="1:7">
      <c r="A80" s="577">
        <v>2000</v>
      </c>
      <c r="B80" s="49">
        <v>9951.5</v>
      </c>
      <c r="C80" s="49">
        <v>11216.4</v>
      </c>
      <c r="E80" s="40" t="s">
        <v>327</v>
      </c>
      <c r="F80" s="41">
        <v>675.6</v>
      </c>
      <c r="G80" s="41">
        <v>3429</v>
      </c>
    </row>
    <row r="81" spans="1:7">
      <c r="A81" s="577">
        <v>2001</v>
      </c>
      <c r="B81" s="49">
        <v>10286.200000000001</v>
      </c>
      <c r="C81" s="49">
        <v>11337.5</v>
      </c>
      <c r="E81" s="40" t="s">
        <v>328</v>
      </c>
      <c r="F81" s="41">
        <v>695.7</v>
      </c>
      <c r="G81" s="41">
        <v>3513.3</v>
      </c>
    </row>
    <row r="82" spans="1:7">
      <c r="A82" s="577">
        <v>2002</v>
      </c>
      <c r="B82" s="49">
        <v>10642.3</v>
      </c>
      <c r="C82" s="49">
        <v>11543.1</v>
      </c>
      <c r="E82" s="40" t="s">
        <v>329</v>
      </c>
      <c r="F82" s="41">
        <v>708.1</v>
      </c>
      <c r="G82" s="41">
        <v>3560.9</v>
      </c>
    </row>
    <row r="83" spans="1:7">
      <c r="A83" s="577">
        <v>2003</v>
      </c>
      <c r="B83" s="49">
        <v>11142.2</v>
      </c>
      <c r="C83" s="49">
        <v>11836.4</v>
      </c>
      <c r="E83" s="40" t="s">
        <v>330</v>
      </c>
      <c r="F83" s="41">
        <v>725.2</v>
      </c>
      <c r="G83" s="41">
        <v>3633.2</v>
      </c>
    </row>
    <row r="84" spans="1:7">
      <c r="A84" s="577">
        <v>2004</v>
      </c>
      <c r="B84" s="49">
        <v>11853.3</v>
      </c>
      <c r="C84" s="49">
        <v>12246.9</v>
      </c>
      <c r="E84" s="40" t="s">
        <v>331</v>
      </c>
      <c r="F84" s="41">
        <v>747.5</v>
      </c>
      <c r="G84" s="41">
        <v>3720.8</v>
      </c>
    </row>
    <row r="85" spans="1:7">
      <c r="A85" s="577">
        <v>2005</v>
      </c>
      <c r="B85" s="49">
        <v>12623</v>
      </c>
      <c r="C85" s="49">
        <v>12623</v>
      </c>
      <c r="E85" s="40" t="s">
        <v>332</v>
      </c>
      <c r="F85" s="41">
        <v>770.8</v>
      </c>
      <c r="G85" s="41">
        <v>3812.2</v>
      </c>
    </row>
    <row r="86" spans="1:7">
      <c r="A86" s="577">
        <v>2006</v>
      </c>
      <c r="B86" s="49">
        <v>13377.2</v>
      </c>
      <c r="C86" s="49">
        <v>12958.5</v>
      </c>
      <c r="E86" s="40" t="s">
        <v>333</v>
      </c>
      <c r="F86" s="41">
        <v>779.9</v>
      </c>
      <c r="G86" s="41">
        <v>3824.9</v>
      </c>
    </row>
    <row r="87" spans="1:7">
      <c r="A87" s="577">
        <v>2007</v>
      </c>
      <c r="B87" s="49">
        <v>14028.7</v>
      </c>
      <c r="C87" s="49">
        <v>13206.4</v>
      </c>
      <c r="E87" s="40" t="s">
        <v>334</v>
      </c>
      <c r="F87" s="41">
        <v>793.1</v>
      </c>
      <c r="G87" s="41">
        <v>3850</v>
      </c>
    </row>
    <row r="88" spans="1:7">
      <c r="A88" s="577">
        <v>2008</v>
      </c>
      <c r="B88" s="49">
        <v>14291.5</v>
      </c>
      <c r="C88" s="49">
        <v>13161.9</v>
      </c>
      <c r="E88" s="40" t="s">
        <v>335</v>
      </c>
      <c r="F88" s="41">
        <v>806.9</v>
      </c>
      <c r="G88" s="41">
        <v>3881.2</v>
      </c>
    </row>
    <row r="89" spans="1:7">
      <c r="A89" s="577">
        <v>2009</v>
      </c>
      <c r="B89" s="49">
        <v>13939</v>
      </c>
      <c r="C89" s="49">
        <v>12703.1</v>
      </c>
      <c r="E89" s="40" t="s">
        <v>336</v>
      </c>
      <c r="F89" s="41">
        <v>817.8</v>
      </c>
      <c r="G89" s="41">
        <v>3915.4</v>
      </c>
    </row>
    <row r="90" spans="1:7">
      <c r="A90" s="577">
        <v>2010</v>
      </c>
      <c r="B90" s="49">
        <v>14526.5</v>
      </c>
      <c r="C90" s="49">
        <v>13088</v>
      </c>
      <c r="E90" s="40" t="s">
        <v>337</v>
      </c>
      <c r="F90" s="41">
        <v>822.3</v>
      </c>
      <c r="G90" s="41">
        <v>3916.2</v>
      </c>
    </row>
    <row r="91" spans="1:7">
      <c r="B91" s="51" t="s">
        <v>579</v>
      </c>
      <c r="C91" s="30">
        <f>C81/C85</f>
        <v>0.89816208508278539</v>
      </c>
      <c r="E91" s="40" t="s">
        <v>338</v>
      </c>
      <c r="F91" s="41">
        <v>837</v>
      </c>
      <c r="G91" s="41">
        <v>3947.5</v>
      </c>
    </row>
    <row r="92" spans="1:7">
      <c r="A92" s="30" t="s">
        <v>516</v>
      </c>
      <c r="E92" s="40" t="s">
        <v>339</v>
      </c>
      <c r="F92" s="41">
        <v>852.7</v>
      </c>
      <c r="G92" s="41">
        <v>3977.6</v>
      </c>
    </row>
    <row r="93" spans="1:7">
      <c r="A93" s="30" t="s">
        <v>515</v>
      </c>
      <c r="E93" s="40" t="s">
        <v>340</v>
      </c>
      <c r="F93" s="41">
        <v>879.8</v>
      </c>
      <c r="G93" s="41">
        <v>4059.5</v>
      </c>
    </row>
    <row r="94" spans="1:7">
      <c r="E94" s="40" t="s">
        <v>341</v>
      </c>
      <c r="F94" s="41">
        <v>904.1</v>
      </c>
      <c r="G94" s="41">
        <v>4128.5</v>
      </c>
    </row>
    <row r="95" spans="1:7">
      <c r="C95" s="49"/>
      <c r="E95" s="40" t="s">
        <v>342</v>
      </c>
      <c r="F95" s="41">
        <v>919.3</v>
      </c>
      <c r="G95" s="41">
        <v>4156.7</v>
      </c>
    </row>
    <row r="96" spans="1:7">
      <c r="C96" s="49"/>
      <c r="E96" s="40" t="s">
        <v>343</v>
      </c>
      <c r="F96" s="41">
        <v>936.2</v>
      </c>
      <c r="G96" s="41">
        <v>4174.7</v>
      </c>
    </row>
    <row r="97" spans="2:7">
      <c r="E97" s="40" t="s">
        <v>344</v>
      </c>
      <c r="F97" s="41">
        <v>960.9</v>
      </c>
      <c r="G97" s="41">
        <v>4240.5</v>
      </c>
    </row>
    <row r="98" spans="2:7">
      <c r="E98" s="40" t="s">
        <v>345</v>
      </c>
      <c r="F98" s="41">
        <v>976.1</v>
      </c>
      <c r="G98" s="41">
        <v>4252.8</v>
      </c>
    </row>
    <row r="99" spans="2:7">
      <c r="E99" s="40" t="s">
        <v>346</v>
      </c>
      <c r="F99" s="41">
        <v>996.3</v>
      </c>
      <c r="G99" s="41">
        <v>4279.7</v>
      </c>
    </row>
    <row r="100" spans="2:7">
      <c r="E100" s="40" t="s">
        <v>347</v>
      </c>
      <c r="F100" s="41">
        <v>1004.5</v>
      </c>
      <c r="G100" s="41">
        <v>4259.6000000000004</v>
      </c>
    </row>
    <row r="101" spans="2:7">
      <c r="E101" s="40" t="s">
        <v>348</v>
      </c>
      <c r="F101" s="41">
        <v>1017.1</v>
      </c>
      <c r="G101" s="41">
        <v>4252.8999999999996</v>
      </c>
    </row>
    <row r="102" spans="2:7">
      <c r="E102" s="40" t="s">
        <v>349</v>
      </c>
      <c r="F102" s="41">
        <v>1033.0999999999999</v>
      </c>
      <c r="G102" s="41">
        <v>4260.7</v>
      </c>
    </row>
    <row r="103" spans="2:7">
      <c r="B103" s="48"/>
      <c r="E103" s="40" t="s">
        <v>350</v>
      </c>
      <c r="F103" s="41">
        <v>1050.5</v>
      </c>
      <c r="G103" s="41">
        <v>4298.6000000000004</v>
      </c>
    </row>
    <row r="104" spans="2:7">
      <c r="E104" s="40" t="s">
        <v>351</v>
      </c>
      <c r="F104" s="41">
        <v>1052.7</v>
      </c>
      <c r="G104" s="41">
        <v>4253</v>
      </c>
    </row>
    <row r="105" spans="2:7">
      <c r="C105" s="48"/>
      <c r="E105" s="40" t="s">
        <v>352</v>
      </c>
      <c r="F105" s="41">
        <v>1098.0999999999999</v>
      </c>
      <c r="G105" s="41">
        <v>4370.3</v>
      </c>
    </row>
    <row r="106" spans="2:7">
      <c r="E106" s="40" t="s">
        <v>353</v>
      </c>
      <c r="F106" s="41">
        <v>1118.8</v>
      </c>
      <c r="G106" s="41">
        <v>4395.1000000000004</v>
      </c>
    </row>
    <row r="107" spans="2:7">
      <c r="E107" s="40" t="s">
        <v>354</v>
      </c>
      <c r="F107" s="41">
        <v>1139.0999999999999</v>
      </c>
      <c r="G107" s="41">
        <v>4430.2</v>
      </c>
    </row>
    <row r="108" spans="2:7">
      <c r="E108" s="40" t="s">
        <v>355</v>
      </c>
      <c r="F108" s="41">
        <v>1151.4000000000001</v>
      </c>
      <c r="G108" s="41">
        <v>4442.5</v>
      </c>
    </row>
    <row r="109" spans="2:7">
      <c r="E109" s="40" t="s">
        <v>356</v>
      </c>
      <c r="F109" s="41">
        <v>1190.0999999999999</v>
      </c>
      <c r="G109" s="41">
        <v>4521.8999999999996</v>
      </c>
    </row>
    <row r="110" spans="2:7">
      <c r="E110" s="40" t="s">
        <v>357</v>
      </c>
      <c r="F110" s="41">
        <v>1225.5999999999999</v>
      </c>
      <c r="G110" s="41">
        <v>4629.1000000000004</v>
      </c>
    </row>
    <row r="111" spans="2:7">
      <c r="E111" s="40" t="s">
        <v>358</v>
      </c>
      <c r="F111" s="41">
        <v>1249.3</v>
      </c>
      <c r="G111" s="41">
        <v>4673.5</v>
      </c>
    </row>
    <row r="112" spans="2:7">
      <c r="E112" s="40" t="s">
        <v>359</v>
      </c>
      <c r="F112" s="41">
        <v>1286.5999999999999</v>
      </c>
      <c r="G112" s="41">
        <v>4750.5</v>
      </c>
    </row>
    <row r="113" spans="5:7">
      <c r="E113" s="40" t="s">
        <v>360</v>
      </c>
      <c r="F113" s="41">
        <v>1335.1</v>
      </c>
      <c r="G113" s="41">
        <v>4872</v>
      </c>
    </row>
    <row r="114" spans="5:7">
      <c r="E114" s="40" t="s">
        <v>361</v>
      </c>
      <c r="F114" s="41">
        <v>1371.5</v>
      </c>
      <c r="G114" s="41">
        <v>4928.3999999999996</v>
      </c>
    </row>
    <row r="115" spans="5:7">
      <c r="E115" s="40" t="s">
        <v>362</v>
      </c>
      <c r="F115" s="41">
        <v>1390.7</v>
      </c>
      <c r="G115" s="41">
        <v>4902.1000000000004</v>
      </c>
    </row>
    <row r="116" spans="5:7">
      <c r="E116" s="40" t="s">
        <v>363</v>
      </c>
      <c r="F116" s="41">
        <v>1431.8</v>
      </c>
      <c r="G116" s="41">
        <v>4948.8</v>
      </c>
    </row>
    <row r="117" spans="5:7">
      <c r="E117" s="40" t="s">
        <v>364</v>
      </c>
      <c r="F117" s="41">
        <v>1446.5</v>
      </c>
      <c r="G117" s="41">
        <v>4905.3999999999996</v>
      </c>
    </row>
    <row r="118" spans="5:7">
      <c r="E118" s="40" t="s">
        <v>365</v>
      </c>
      <c r="F118" s="41">
        <v>1484.8</v>
      </c>
      <c r="G118" s="41">
        <v>4918</v>
      </c>
    </row>
    <row r="119" spans="5:7">
      <c r="E119" s="40" t="s">
        <v>366</v>
      </c>
      <c r="F119" s="41">
        <v>1513.7</v>
      </c>
      <c r="G119" s="41">
        <v>4869.3999999999996</v>
      </c>
    </row>
    <row r="120" spans="5:7">
      <c r="E120" s="40" t="s">
        <v>367</v>
      </c>
      <c r="F120" s="41">
        <v>1552.8</v>
      </c>
      <c r="G120" s="41">
        <v>4850.2</v>
      </c>
    </row>
    <row r="121" spans="5:7">
      <c r="E121" s="40" t="s">
        <v>368</v>
      </c>
      <c r="F121" s="41">
        <v>1569.4</v>
      </c>
      <c r="G121" s="41">
        <v>4791.2</v>
      </c>
    </row>
    <row r="122" spans="5:7">
      <c r="E122" s="40" t="s">
        <v>369</v>
      </c>
      <c r="F122" s="41">
        <v>1605</v>
      </c>
      <c r="G122" s="41">
        <v>4827.8</v>
      </c>
    </row>
    <row r="123" spans="5:7">
      <c r="E123" s="40" t="s">
        <v>370</v>
      </c>
      <c r="F123" s="41">
        <v>1662.4</v>
      </c>
      <c r="G123" s="41">
        <v>4909.1000000000004</v>
      </c>
    </row>
    <row r="124" spans="5:7">
      <c r="E124" s="40" t="s">
        <v>371</v>
      </c>
      <c r="F124" s="41">
        <v>1713.9</v>
      </c>
      <c r="G124" s="41">
        <v>4973.3</v>
      </c>
    </row>
    <row r="125" spans="5:7">
      <c r="E125" s="40" t="s">
        <v>372</v>
      </c>
      <c r="F125" s="41">
        <v>1771.9</v>
      </c>
      <c r="G125" s="41">
        <v>5086.3</v>
      </c>
    </row>
    <row r="126" spans="5:7">
      <c r="E126" s="40" t="s">
        <v>373</v>
      </c>
      <c r="F126" s="41">
        <v>1804.2</v>
      </c>
      <c r="G126" s="41">
        <v>5124.6000000000004</v>
      </c>
    </row>
    <row r="127" spans="5:7">
      <c r="E127" s="40" t="s">
        <v>374</v>
      </c>
      <c r="F127" s="41">
        <v>1837.7</v>
      </c>
      <c r="G127" s="41">
        <v>5149.7</v>
      </c>
    </row>
    <row r="128" spans="5:7">
      <c r="E128" s="40" t="s">
        <v>375</v>
      </c>
      <c r="F128" s="41">
        <v>1884.5</v>
      </c>
      <c r="G128" s="41">
        <v>5187.1000000000004</v>
      </c>
    </row>
    <row r="129" spans="5:7">
      <c r="E129" s="40" t="s">
        <v>376</v>
      </c>
      <c r="F129" s="41">
        <v>1938.5</v>
      </c>
      <c r="G129" s="41">
        <v>5247.3</v>
      </c>
    </row>
    <row r="130" spans="5:7">
      <c r="E130" s="40" t="s">
        <v>377</v>
      </c>
      <c r="F130" s="41">
        <v>2005.2</v>
      </c>
      <c r="G130" s="41">
        <v>5351.6</v>
      </c>
    </row>
    <row r="131" spans="5:7">
      <c r="E131" s="40" t="s">
        <v>378</v>
      </c>
      <c r="F131" s="41">
        <v>2066</v>
      </c>
      <c r="G131" s="41">
        <v>5447.3</v>
      </c>
    </row>
    <row r="132" spans="5:7">
      <c r="E132" s="40" t="s">
        <v>379</v>
      </c>
      <c r="F132" s="41">
        <v>2110.8000000000002</v>
      </c>
      <c r="G132" s="41">
        <v>5446.1</v>
      </c>
    </row>
    <row r="133" spans="5:7">
      <c r="E133" s="40" t="s">
        <v>380</v>
      </c>
      <c r="F133" s="41">
        <v>2149.1</v>
      </c>
      <c r="G133" s="41">
        <v>5464.7</v>
      </c>
    </row>
    <row r="134" spans="5:7">
      <c r="E134" s="40" t="s">
        <v>381</v>
      </c>
      <c r="F134" s="41">
        <v>2274.6999999999998</v>
      </c>
      <c r="G134" s="41">
        <v>5679.7</v>
      </c>
    </row>
    <row r="135" spans="5:7">
      <c r="E135" s="40" t="s">
        <v>382</v>
      </c>
      <c r="F135" s="41">
        <v>2335.1999999999998</v>
      </c>
      <c r="G135" s="41">
        <v>5735.4</v>
      </c>
    </row>
    <row r="136" spans="5:7">
      <c r="E136" s="40" t="s">
        <v>383</v>
      </c>
      <c r="F136" s="41">
        <v>2416</v>
      </c>
      <c r="G136" s="41">
        <v>5811.3</v>
      </c>
    </row>
    <row r="137" spans="5:7">
      <c r="E137" s="40" t="s">
        <v>384</v>
      </c>
      <c r="F137" s="41">
        <v>2463.3000000000002</v>
      </c>
      <c r="G137" s="41">
        <v>5821</v>
      </c>
    </row>
    <row r="138" spans="5:7">
      <c r="E138" s="40" t="s">
        <v>385</v>
      </c>
      <c r="F138" s="41">
        <v>2526.4</v>
      </c>
      <c r="G138" s="41">
        <v>5826.4</v>
      </c>
    </row>
    <row r="139" spans="5:7">
      <c r="E139" s="40" t="s">
        <v>386</v>
      </c>
      <c r="F139" s="41">
        <v>2599.6999999999998</v>
      </c>
      <c r="G139" s="41">
        <v>5868.3</v>
      </c>
    </row>
    <row r="140" spans="5:7">
      <c r="E140" s="40" t="s">
        <v>387</v>
      </c>
      <c r="F140" s="41">
        <v>2659.4</v>
      </c>
      <c r="G140" s="41">
        <v>5884.5</v>
      </c>
    </row>
    <row r="141" spans="5:7">
      <c r="E141" s="40" t="s">
        <v>388</v>
      </c>
      <c r="F141" s="41">
        <v>2724.1</v>
      </c>
      <c r="G141" s="41">
        <v>5903.4</v>
      </c>
    </row>
    <row r="142" spans="5:7">
      <c r="E142" s="40" t="s">
        <v>389</v>
      </c>
      <c r="F142" s="41">
        <v>2728</v>
      </c>
      <c r="G142" s="41">
        <v>5782.4</v>
      </c>
    </row>
    <row r="143" spans="5:7">
      <c r="E143" s="40" t="s">
        <v>390</v>
      </c>
      <c r="F143" s="41">
        <v>2785.2</v>
      </c>
      <c r="G143" s="41">
        <v>5771.7</v>
      </c>
    </row>
    <row r="144" spans="5:7">
      <c r="E144" s="40" t="s">
        <v>391</v>
      </c>
      <c r="F144" s="41">
        <v>2915.3</v>
      </c>
      <c r="G144" s="41">
        <v>5878.4</v>
      </c>
    </row>
    <row r="145" spans="5:7">
      <c r="E145" s="40" t="s">
        <v>392</v>
      </c>
      <c r="F145" s="41">
        <v>3051.4</v>
      </c>
      <c r="G145" s="41">
        <v>6000.6</v>
      </c>
    </row>
    <row r="146" spans="5:7">
      <c r="E146" s="40" t="s">
        <v>393</v>
      </c>
      <c r="F146" s="41">
        <v>3084.3</v>
      </c>
      <c r="G146" s="41">
        <v>5952.7</v>
      </c>
    </row>
    <row r="147" spans="5:7">
      <c r="E147" s="40" t="s">
        <v>394</v>
      </c>
      <c r="F147" s="41">
        <v>3177</v>
      </c>
      <c r="G147" s="41">
        <v>6025</v>
      </c>
    </row>
    <row r="148" spans="5:7">
      <c r="E148" s="40" t="s">
        <v>395</v>
      </c>
      <c r="F148" s="41">
        <v>3194.7</v>
      </c>
      <c r="G148" s="41">
        <v>5950</v>
      </c>
    </row>
    <row r="149" spans="5:7">
      <c r="E149" s="40" t="s">
        <v>396</v>
      </c>
      <c r="F149" s="41">
        <v>3184.9</v>
      </c>
      <c r="G149" s="41">
        <v>5852.3</v>
      </c>
    </row>
    <row r="150" spans="5:7">
      <c r="E150" s="40" t="s">
        <v>397</v>
      </c>
      <c r="F150" s="41">
        <v>3240.9</v>
      </c>
      <c r="G150" s="41">
        <v>5884</v>
      </c>
    </row>
    <row r="151" spans="5:7">
      <c r="E151" s="40" t="s">
        <v>398</v>
      </c>
      <c r="F151" s="41">
        <v>3274.4</v>
      </c>
      <c r="G151" s="41">
        <v>5861.4</v>
      </c>
    </row>
    <row r="152" spans="5:7">
      <c r="E152" s="40" t="s">
        <v>399</v>
      </c>
      <c r="F152" s="41">
        <v>3312.5</v>
      </c>
      <c r="G152" s="41">
        <v>5866</v>
      </c>
    </row>
    <row r="153" spans="5:7">
      <c r="E153" s="40" t="s">
        <v>400</v>
      </c>
      <c r="F153" s="41">
        <v>3381</v>
      </c>
      <c r="G153" s="41">
        <v>5938.9</v>
      </c>
    </row>
    <row r="154" spans="5:7">
      <c r="E154" s="40" t="s">
        <v>401</v>
      </c>
      <c r="F154" s="41">
        <v>3482.2</v>
      </c>
      <c r="G154" s="41">
        <v>6072.4</v>
      </c>
    </row>
    <row r="155" spans="5:7">
      <c r="E155" s="40" t="s">
        <v>402</v>
      </c>
      <c r="F155" s="41">
        <v>3587.1</v>
      </c>
      <c r="G155" s="41">
        <v>6192.2</v>
      </c>
    </row>
    <row r="156" spans="5:7">
      <c r="E156" s="40" t="s">
        <v>403</v>
      </c>
      <c r="F156" s="41">
        <v>3688.1</v>
      </c>
      <c r="G156" s="41">
        <v>6320.2</v>
      </c>
    </row>
    <row r="157" spans="5:7">
      <c r="E157" s="40" t="s">
        <v>404</v>
      </c>
      <c r="F157" s="41">
        <v>3807.4</v>
      </c>
      <c r="G157" s="41">
        <v>6442.8</v>
      </c>
    </row>
    <row r="158" spans="5:7">
      <c r="E158" s="40" t="s">
        <v>405</v>
      </c>
      <c r="F158" s="41">
        <v>3906.3</v>
      </c>
      <c r="G158" s="41">
        <v>6554</v>
      </c>
    </row>
    <row r="159" spans="5:7">
      <c r="E159" s="40" t="s">
        <v>406</v>
      </c>
      <c r="F159" s="41">
        <v>3976</v>
      </c>
      <c r="G159" s="41">
        <v>6617.7</v>
      </c>
    </row>
    <row r="160" spans="5:7">
      <c r="E160" s="40" t="s">
        <v>407</v>
      </c>
      <c r="F160" s="41">
        <v>4034</v>
      </c>
      <c r="G160" s="41">
        <v>6671.6</v>
      </c>
    </row>
    <row r="161" spans="5:7">
      <c r="E161" s="40" t="s">
        <v>408</v>
      </c>
      <c r="F161" s="41">
        <v>4117.2</v>
      </c>
      <c r="G161" s="41">
        <v>6734.5</v>
      </c>
    </row>
    <row r="162" spans="5:7">
      <c r="E162" s="40" t="s">
        <v>409</v>
      </c>
      <c r="F162" s="41">
        <v>4175.7</v>
      </c>
      <c r="G162" s="41">
        <v>6791.5</v>
      </c>
    </row>
    <row r="163" spans="5:7">
      <c r="E163" s="40" t="s">
        <v>410</v>
      </c>
      <c r="F163" s="41">
        <v>4258.3</v>
      </c>
      <c r="G163" s="41">
        <v>6897.6</v>
      </c>
    </row>
    <row r="164" spans="5:7">
      <c r="E164" s="40" t="s">
        <v>411</v>
      </c>
      <c r="F164" s="41">
        <v>4318.7</v>
      </c>
      <c r="G164" s="41">
        <v>6950</v>
      </c>
    </row>
    <row r="165" spans="5:7">
      <c r="E165" s="40" t="s">
        <v>412</v>
      </c>
      <c r="F165" s="41">
        <v>4382.3999999999996</v>
      </c>
      <c r="G165" s="41">
        <v>7016.8</v>
      </c>
    </row>
    <row r="166" spans="5:7">
      <c r="E166" s="40" t="s">
        <v>413</v>
      </c>
      <c r="F166" s="41">
        <v>4423.2</v>
      </c>
      <c r="G166" s="41">
        <v>7045</v>
      </c>
    </row>
    <row r="167" spans="5:7">
      <c r="E167" s="40" t="s">
        <v>414</v>
      </c>
      <c r="F167" s="41">
        <v>4491.3</v>
      </c>
      <c r="G167" s="41">
        <v>7112.9</v>
      </c>
    </row>
    <row r="168" spans="5:7">
      <c r="E168" s="40" t="s">
        <v>415</v>
      </c>
      <c r="F168" s="41">
        <v>4543.3</v>
      </c>
      <c r="G168" s="41">
        <v>7147.3</v>
      </c>
    </row>
    <row r="169" spans="5:7">
      <c r="E169" s="40" t="s">
        <v>416</v>
      </c>
      <c r="F169" s="41">
        <v>4611.1000000000004</v>
      </c>
      <c r="G169" s="41">
        <v>7186.9</v>
      </c>
    </row>
    <row r="170" spans="5:7">
      <c r="E170" s="40" t="s">
        <v>417</v>
      </c>
      <c r="F170" s="41">
        <v>4686.7</v>
      </c>
      <c r="G170" s="41">
        <v>7263.3</v>
      </c>
    </row>
    <row r="171" spans="5:7">
      <c r="E171" s="40" t="s">
        <v>418</v>
      </c>
      <c r="F171" s="41">
        <v>4764.5</v>
      </c>
      <c r="G171" s="41">
        <v>7326.3</v>
      </c>
    </row>
    <row r="172" spans="5:7">
      <c r="E172" s="40" t="s">
        <v>419</v>
      </c>
      <c r="F172" s="41">
        <v>4883.1000000000004</v>
      </c>
      <c r="G172" s="41">
        <v>7451.7</v>
      </c>
    </row>
    <row r="173" spans="5:7">
      <c r="E173" s="40" t="s">
        <v>420</v>
      </c>
      <c r="F173" s="41">
        <v>4948.6000000000004</v>
      </c>
      <c r="G173" s="41">
        <v>7490.2</v>
      </c>
    </row>
    <row r="174" spans="5:7">
      <c r="E174" s="40" t="s">
        <v>421</v>
      </c>
      <c r="F174" s="41">
        <v>5059.3</v>
      </c>
      <c r="G174" s="41">
        <v>7586.4</v>
      </c>
    </row>
    <row r="175" spans="5:7">
      <c r="E175" s="40" t="s">
        <v>422</v>
      </c>
      <c r="F175" s="41">
        <v>5142.8</v>
      </c>
      <c r="G175" s="41">
        <v>7625.6</v>
      </c>
    </row>
    <row r="176" spans="5:7">
      <c r="E176" s="40" t="s">
        <v>423</v>
      </c>
      <c r="F176" s="41">
        <v>5251</v>
      </c>
      <c r="G176" s="41">
        <v>7727.4</v>
      </c>
    </row>
    <row r="177" spans="5:7">
      <c r="E177" s="40" t="s">
        <v>424</v>
      </c>
      <c r="F177" s="41">
        <v>5360.3</v>
      </c>
      <c r="G177" s="41">
        <v>7799.9</v>
      </c>
    </row>
    <row r="178" spans="5:7">
      <c r="E178" s="40" t="s">
        <v>425</v>
      </c>
      <c r="F178" s="41">
        <v>5453.6</v>
      </c>
      <c r="G178" s="41">
        <v>7858.3</v>
      </c>
    </row>
    <row r="179" spans="5:7">
      <c r="E179" s="40" t="s">
        <v>426</v>
      </c>
      <c r="F179" s="41">
        <v>5532.9</v>
      </c>
      <c r="G179" s="41">
        <v>7920.6</v>
      </c>
    </row>
    <row r="180" spans="5:7">
      <c r="E180" s="40" t="s">
        <v>427</v>
      </c>
      <c r="F180" s="41">
        <v>5581.7</v>
      </c>
      <c r="G180" s="41">
        <v>7937.9</v>
      </c>
    </row>
    <row r="181" spans="5:7">
      <c r="E181" s="40" t="s">
        <v>428</v>
      </c>
      <c r="F181" s="41">
        <v>5708.1</v>
      </c>
      <c r="G181" s="41">
        <v>8020.8</v>
      </c>
    </row>
    <row r="182" spans="5:7">
      <c r="E182" s="40" t="s">
        <v>429</v>
      </c>
      <c r="F182" s="41">
        <v>5797.4</v>
      </c>
      <c r="G182" s="41">
        <v>8052.7</v>
      </c>
    </row>
    <row r="183" spans="5:7">
      <c r="E183" s="40" t="s">
        <v>430</v>
      </c>
      <c r="F183" s="41">
        <v>5850.6</v>
      </c>
      <c r="G183" s="41">
        <v>8052.6</v>
      </c>
    </row>
    <row r="184" spans="5:7">
      <c r="E184" s="40" t="s">
        <v>431</v>
      </c>
      <c r="F184" s="41">
        <v>5846</v>
      </c>
      <c r="G184" s="41">
        <v>7982</v>
      </c>
    </row>
    <row r="185" spans="5:7">
      <c r="E185" s="40" t="s">
        <v>432</v>
      </c>
      <c r="F185" s="41">
        <v>5880.2</v>
      </c>
      <c r="G185" s="41">
        <v>7943.4</v>
      </c>
    </row>
    <row r="186" spans="5:7">
      <c r="E186" s="40" t="s">
        <v>433</v>
      </c>
      <c r="F186" s="41">
        <v>5962</v>
      </c>
      <c r="G186" s="41">
        <v>7997</v>
      </c>
    </row>
    <row r="187" spans="5:7">
      <c r="E187" s="40" t="s">
        <v>434</v>
      </c>
      <c r="F187" s="41">
        <v>6033.7</v>
      </c>
      <c r="G187" s="41">
        <v>8030.7</v>
      </c>
    </row>
    <row r="188" spans="5:7">
      <c r="E188" s="40" t="s">
        <v>435</v>
      </c>
      <c r="F188" s="41">
        <v>6092.5</v>
      </c>
      <c r="G188" s="41">
        <v>8062.2</v>
      </c>
    </row>
    <row r="189" spans="5:7">
      <c r="E189" s="40" t="s">
        <v>436</v>
      </c>
      <c r="F189" s="41">
        <v>6190.7</v>
      </c>
      <c r="G189" s="41">
        <v>8150.7</v>
      </c>
    </row>
    <row r="190" spans="5:7">
      <c r="E190" s="40" t="s">
        <v>437</v>
      </c>
      <c r="F190" s="41">
        <v>6295.2</v>
      </c>
      <c r="G190" s="41">
        <v>8237.2999999999993</v>
      </c>
    </row>
    <row r="191" spans="5:7">
      <c r="E191" s="40" t="s">
        <v>438</v>
      </c>
      <c r="F191" s="41">
        <v>6389.7</v>
      </c>
      <c r="G191" s="41">
        <v>8322.2999999999993</v>
      </c>
    </row>
    <row r="192" spans="5:7">
      <c r="E192" s="40" t="s">
        <v>439</v>
      </c>
      <c r="F192" s="41">
        <v>6493.6</v>
      </c>
      <c r="G192" s="41">
        <v>8409.7999999999993</v>
      </c>
    </row>
    <row r="193" spans="5:7">
      <c r="E193" s="40" t="s">
        <v>440</v>
      </c>
      <c r="F193" s="41">
        <v>6544.5</v>
      </c>
      <c r="G193" s="41">
        <v>8425.2999999999993</v>
      </c>
    </row>
    <row r="194" spans="5:7">
      <c r="E194" s="40" t="s">
        <v>441</v>
      </c>
      <c r="F194" s="41">
        <v>6622.7</v>
      </c>
      <c r="G194" s="41">
        <v>8479.2000000000007</v>
      </c>
    </row>
    <row r="195" spans="5:7">
      <c r="E195" s="40" t="s">
        <v>442</v>
      </c>
      <c r="F195" s="41">
        <v>6688.3</v>
      </c>
      <c r="G195" s="41">
        <v>8523.7999999999993</v>
      </c>
    </row>
    <row r="196" spans="5:7">
      <c r="E196" s="40" t="s">
        <v>443</v>
      </c>
      <c r="F196" s="41">
        <v>6813.8</v>
      </c>
      <c r="G196" s="41">
        <v>8636.4</v>
      </c>
    </row>
    <row r="197" spans="5:7">
      <c r="E197" s="40" t="s">
        <v>444</v>
      </c>
      <c r="F197" s="41">
        <v>6916.3</v>
      </c>
      <c r="G197" s="41">
        <v>8720.5</v>
      </c>
    </row>
    <row r="198" spans="5:7">
      <c r="E198" s="40" t="s">
        <v>445</v>
      </c>
      <c r="F198" s="41">
        <v>7044.3</v>
      </c>
      <c r="G198" s="41">
        <v>8839.7999999999993</v>
      </c>
    </row>
    <row r="199" spans="5:7">
      <c r="E199" s="40" t="s">
        <v>446</v>
      </c>
      <c r="F199" s="41">
        <v>7131.8</v>
      </c>
      <c r="G199" s="41">
        <v>8896.7000000000007</v>
      </c>
    </row>
    <row r="200" spans="5:7">
      <c r="E200" s="40" t="s">
        <v>447</v>
      </c>
      <c r="F200" s="41">
        <v>7248.2</v>
      </c>
      <c r="G200" s="41">
        <v>8995.5</v>
      </c>
    </row>
    <row r="201" spans="5:7">
      <c r="E201" s="40" t="s">
        <v>448</v>
      </c>
      <c r="F201" s="41">
        <v>7307.7</v>
      </c>
      <c r="G201" s="41">
        <v>9017.6</v>
      </c>
    </row>
    <row r="202" spans="5:7">
      <c r="E202" s="40" t="s">
        <v>449</v>
      </c>
      <c r="F202" s="41">
        <v>7355.8</v>
      </c>
      <c r="G202" s="41">
        <v>9037</v>
      </c>
    </row>
    <row r="203" spans="5:7">
      <c r="E203" s="40" t="s">
        <v>450</v>
      </c>
      <c r="F203" s="41">
        <v>7452.5</v>
      </c>
      <c r="G203" s="41">
        <v>9112.9</v>
      </c>
    </row>
    <row r="204" spans="5:7">
      <c r="E204" s="40" t="s">
        <v>451</v>
      </c>
      <c r="F204" s="41">
        <v>7542.5</v>
      </c>
      <c r="G204" s="41">
        <v>9176.4</v>
      </c>
    </row>
    <row r="205" spans="5:7">
      <c r="E205" s="40" t="s">
        <v>452</v>
      </c>
      <c r="F205" s="41">
        <v>7638.2</v>
      </c>
      <c r="G205" s="41">
        <v>9239.2999999999993</v>
      </c>
    </row>
    <row r="206" spans="5:7">
      <c r="E206" s="40" t="s">
        <v>453</v>
      </c>
      <c r="F206" s="41">
        <v>7800</v>
      </c>
      <c r="G206" s="41">
        <v>9399</v>
      </c>
    </row>
    <row r="207" spans="5:7">
      <c r="E207" s="40" t="s">
        <v>454</v>
      </c>
      <c r="F207" s="41">
        <v>7892.7</v>
      </c>
      <c r="G207" s="41">
        <v>9480.7999999999993</v>
      </c>
    </row>
    <row r="208" spans="5:7">
      <c r="E208" s="40" t="s">
        <v>455</v>
      </c>
      <c r="F208" s="41">
        <v>8023</v>
      </c>
      <c r="G208" s="41">
        <v>9584.2999999999993</v>
      </c>
    </row>
    <row r="209" spans="5:7">
      <c r="E209" s="40" t="s">
        <v>456</v>
      </c>
      <c r="F209" s="41">
        <v>8137</v>
      </c>
      <c r="G209" s="41">
        <v>9658</v>
      </c>
    </row>
    <row r="210" spans="5:7">
      <c r="E210" s="40" t="s">
        <v>457</v>
      </c>
      <c r="F210" s="41">
        <v>8276.7999999999993</v>
      </c>
      <c r="G210" s="41">
        <v>9801.2000000000007</v>
      </c>
    </row>
    <row r="211" spans="5:7">
      <c r="E211" s="40" t="s">
        <v>458</v>
      </c>
      <c r="F211" s="41">
        <v>8409.9</v>
      </c>
      <c r="G211" s="41">
        <v>9924.2000000000007</v>
      </c>
    </row>
    <row r="212" spans="5:7">
      <c r="E212" s="40" t="s">
        <v>459</v>
      </c>
      <c r="F212" s="41">
        <v>8505.7000000000007</v>
      </c>
      <c r="G212" s="41">
        <v>10000.299999999999</v>
      </c>
    </row>
    <row r="213" spans="5:7">
      <c r="E213" s="40" t="s">
        <v>460</v>
      </c>
      <c r="F213" s="41">
        <v>8600.6</v>
      </c>
      <c r="G213" s="41">
        <v>10094.799999999999</v>
      </c>
    </row>
    <row r="214" spans="5:7">
      <c r="E214" s="40" t="s">
        <v>461</v>
      </c>
      <c r="F214" s="41">
        <v>8698.6</v>
      </c>
      <c r="G214" s="41">
        <v>10185.6</v>
      </c>
    </row>
    <row r="215" spans="5:7">
      <c r="E215" s="40" t="s">
        <v>462</v>
      </c>
      <c r="F215" s="41">
        <v>8847.2000000000007</v>
      </c>
      <c r="G215" s="41">
        <v>10320</v>
      </c>
    </row>
    <row r="216" spans="5:7">
      <c r="E216" s="40" t="s">
        <v>463</v>
      </c>
      <c r="F216" s="41">
        <v>9027.5</v>
      </c>
      <c r="G216" s="41">
        <v>10498.6</v>
      </c>
    </row>
    <row r="217" spans="5:7">
      <c r="E217" s="40" t="s">
        <v>464</v>
      </c>
      <c r="F217" s="41">
        <v>9148.6</v>
      </c>
      <c r="G217" s="41">
        <v>10592.1</v>
      </c>
    </row>
    <row r="218" spans="5:7">
      <c r="E218" s="40" t="s">
        <v>465</v>
      </c>
      <c r="F218" s="41">
        <v>9252.6</v>
      </c>
      <c r="G218" s="41">
        <v>10674.9</v>
      </c>
    </row>
    <row r="219" spans="5:7">
      <c r="E219" s="40" t="s">
        <v>466</v>
      </c>
      <c r="F219" s="41">
        <v>9405.1</v>
      </c>
      <c r="G219" s="41">
        <v>10810.7</v>
      </c>
    </row>
    <row r="220" spans="5:7">
      <c r="E220" s="40" t="s">
        <v>467</v>
      </c>
      <c r="F220" s="41">
        <v>9607.7000000000007</v>
      </c>
      <c r="G220" s="41">
        <v>11004.8</v>
      </c>
    </row>
    <row r="221" spans="5:7">
      <c r="E221" s="40" t="s">
        <v>468</v>
      </c>
      <c r="F221" s="41">
        <v>9709.5</v>
      </c>
      <c r="G221" s="41">
        <v>11033.6</v>
      </c>
    </row>
    <row r="222" spans="5:7">
      <c r="E222" s="40" t="s">
        <v>469</v>
      </c>
      <c r="F222" s="41">
        <v>9949.1</v>
      </c>
      <c r="G222" s="41">
        <v>11248.8</v>
      </c>
    </row>
    <row r="223" spans="5:7">
      <c r="E223" s="40" t="s">
        <v>470</v>
      </c>
      <c r="F223" s="41">
        <v>10017.5</v>
      </c>
      <c r="G223" s="41">
        <v>11258.3</v>
      </c>
    </row>
    <row r="224" spans="5:7">
      <c r="E224" s="40" t="s">
        <v>471</v>
      </c>
      <c r="F224" s="41">
        <v>10129.799999999999</v>
      </c>
      <c r="G224" s="41">
        <v>11325</v>
      </c>
    </row>
    <row r="225" spans="5:7">
      <c r="E225" s="40" t="s">
        <v>472</v>
      </c>
      <c r="F225" s="41">
        <v>10165.1</v>
      </c>
      <c r="G225" s="41">
        <v>11287.8</v>
      </c>
    </row>
    <row r="226" spans="5:7">
      <c r="E226" s="40" t="s">
        <v>473</v>
      </c>
      <c r="F226" s="41">
        <v>10301.299999999999</v>
      </c>
      <c r="G226" s="41">
        <v>11361.7</v>
      </c>
    </row>
    <row r="227" spans="5:7">
      <c r="E227" s="40" t="s">
        <v>474</v>
      </c>
      <c r="F227" s="41">
        <v>10305.200000000001</v>
      </c>
      <c r="G227" s="41">
        <v>11330.4</v>
      </c>
    </row>
    <row r="228" spans="5:7">
      <c r="E228" s="40" t="s">
        <v>475</v>
      </c>
      <c r="F228" s="41">
        <v>10373.1</v>
      </c>
      <c r="G228" s="41">
        <v>11370</v>
      </c>
    </row>
    <row r="229" spans="5:7">
      <c r="E229" s="40" t="s">
        <v>476</v>
      </c>
      <c r="F229" s="41">
        <v>10498.7</v>
      </c>
      <c r="G229" s="41">
        <v>11467.1</v>
      </c>
    </row>
    <row r="230" spans="5:7">
      <c r="E230" s="40" t="s">
        <v>477</v>
      </c>
      <c r="F230" s="41">
        <v>10601.9</v>
      </c>
      <c r="G230" s="41">
        <v>11528.1</v>
      </c>
    </row>
    <row r="231" spans="5:7">
      <c r="E231" s="40" t="s">
        <v>478</v>
      </c>
      <c r="F231" s="41">
        <v>10701.7</v>
      </c>
      <c r="G231" s="41">
        <v>11586.6</v>
      </c>
    </row>
    <row r="232" spans="5:7">
      <c r="E232" s="40" t="s">
        <v>479</v>
      </c>
      <c r="F232" s="41">
        <v>10766.9</v>
      </c>
      <c r="G232" s="41">
        <v>11590.6</v>
      </c>
    </row>
    <row r="233" spans="5:7">
      <c r="E233" s="40" t="s">
        <v>480</v>
      </c>
      <c r="F233" s="41">
        <v>10887.4</v>
      </c>
      <c r="G233" s="41">
        <v>11638.9</v>
      </c>
    </row>
    <row r="234" spans="5:7">
      <c r="E234" s="40" t="s">
        <v>481</v>
      </c>
      <c r="F234" s="41">
        <v>11011.6</v>
      </c>
      <c r="G234" s="41">
        <v>11737.5</v>
      </c>
    </row>
    <row r="235" spans="5:7">
      <c r="E235" s="40" t="s">
        <v>482</v>
      </c>
      <c r="F235" s="41">
        <v>11255.1</v>
      </c>
      <c r="G235" s="41">
        <v>11930.7</v>
      </c>
    </row>
    <row r="236" spans="5:7">
      <c r="E236" s="40" t="s">
        <v>483</v>
      </c>
      <c r="F236" s="41">
        <v>11414.8</v>
      </c>
      <c r="G236" s="41">
        <v>12038.6</v>
      </c>
    </row>
    <row r="237" spans="5:7">
      <c r="E237" s="40" t="s">
        <v>484</v>
      </c>
      <c r="F237" s="41">
        <v>11589.9</v>
      </c>
      <c r="G237" s="41">
        <v>12117.9</v>
      </c>
    </row>
    <row r="238" spans="5:7">
      <c r="E238" s="40" t="s">
        <v>485</v>
      </c>
      <c r="F238" s="41">
        <v>11762.9</v>
      </c>
      <c r="G238" s="41">
        <v>12195.9</v>
      </c>
    </row>
    <row r="239" spans="5:7">
      <c r="E239" s="40" t="s">
        <v>486</v>
      </c>
      <c r="F239" s="41">
        <v>11936.3</v>
      </c>
      <c r="G239" s="41">
        <v>12286.7</v>
      </c>
    </row>
    <row r="240" spans="5:7">
      <c r="E240" s="40" t="s">
        <v>487</v>
      </c>
      <c r="F240" s="41">
        <v>12123.9</v>
      </c>
      <c r="G240" s="41">
        <v>12387.2</v>
      </c>
    </row>
    <row r="241" spans="5:7">
      <c r="E241" s="40" t="s">
        <v>488</v>
      </c>
      <c r="F241" s="41">
        <v>12361.8</v>
      </c>
      <c r="G241" s="41">
        <v>12515</v>
      </c>
    </row>
    <row r="242" spans="5:7">
      <c r="E242" s="40" t="s">
        <v>489</v>
      </c>
      <c r="F242" s="41">
        <v>12500</v>
      </c>
      <c r="G242" s="41">
        <v>12570.7</v>
      </c>
    </row>
    <row r="243" spans="5:7">
      <c r="E243" s="40" t="s">
        <v>490</v>
      </c>
      <c r="F243" s="41">
        <v>12728.6</v>
      </c>
      <c r="G243" s="41">
        <v>12670.5</v>
      </c>
    </row>
    <row r="244" spans="5:7">
      <c r="E244" s="40" t="s">
        <v>491</v>
      </c>
      <c r="F244" s="41">
        <v>12901.4</v>
      </c>
      <c r="G244" s="41">
        <v>12735.6</v>
      </c>
    </row>
    <row r="245" spans="5:7">
      <c r="E245" s="40" t="s">
        <v>492</v>
      </c>
      <c r="F245" s="41">
        <v>13161.4</v>
      </c>
      <c r="G245" s="41">
        <v>12896.4</v>
      </c>
    </row>
    <row r="246" spans="5:7">
      <c r="E246" s="40" t="s">
        <v>493</v>
      </c>
      <c r="F246" s="41">
        <v>13330.4</v>
      </c>
      <c r="G246" s="41">
        <v>12948.7</v>
      </c>
    </row>
    <row r="247" spans="5:7">
      <c r="E247" s="40" t="s">
        <v>494</v>
      </c>
      <c r="F247" s="41">
        <v>13432.8</v>
      </c>
      <c r="G247" s="41">
        <v>12950.4</v>
      </c>
    </row>
    <row r="248" spans="5:7">
      <c r="E248" s="40" t="s">
        <v>495</v>
      </c>
      <c r="F248" s="41">
        <v>13584.2</v>
      </c>
      <c r="G248" s="41">
        <v>13038.4</v>
      </c>
    </row>
    <row r="249" spans="5:7">
      <c r="E249" s="40" t="s">
        <v>496</v>
      </c>
      <c r="F249" s="41">
        <v>13758.5</v>
      </c>
      <c r="G249" s="41">
        <v>13056.1</v>
      </c>
    </row>
    <row r="250" spans="5:7">
      <c r="E250" s="40" t="s">
        <v>497</v>
      </c>
      <c r="F250" s="41">
        <v>13976.8</v>
      </c>
      <c r="G250" s="41">
        <v>13173.6</v>
      </c>
    </row>
    <row r="251" spans="5:7">
      <c r="E251" s="40" t="s">
        <v>498</v>
      </c>
      <c r="F251" s="41">
        <v>14126.2</v>
      </c>
      <c r="G251" s="41">
        <v>13269.8</v>
      </c>
    </row>
    <row r="252" spans="5:7">
      <c r="E252" s="40" t="s">
        <v>499</v>
      </c>
      <c r="F252" s="41">
        <v>14253.2</v>
      </c>
      <c r="G252" s="41">
        <v>13326</v>
      </c>
    </row>
    <row r="253" spans="5:7">
      <c r="E253" s="40" t="s">
        <v>500</v>
      </c>
      <c r="F253" s="41">
        <v>14273.9</v>
      </c>
      <c r="G253" s="41">
        <v>13266.8</v>
      </c>
    </row>
    <row r="254" spans="5:7">
      <c r="E254" s="40" t="s">
        <v>501</v>
      </c>
      <c r="F254" s="41">
        <v>14415.5</v>
      </c>
      <c r="G254" s="41">
        <v>13310.5</v>
      </c>
    </row>
    <row r="255" spans="5:7">
      <c r="E255" s="40" t="s">
        <v>502</v>
      </c>
      <c r="F255" s="41">
        <v>14395.1</v>
      </c>
      <c r="G255" s="41">
        <v>13186.9</v>
      </c>
    </row>
    <row r="256" spans="5:7">
      <c r="E256" s="40" t="s">
        <v>503</v>
      </c>
      <c r="F256" s="41">
        <v>14081.7</v>
      </c>
      <c r="G256" s="41">
        <v>12883.5</v>
      </c>
    </row>
    <row r="257" spans="5:7">
      <c r="E257" s="40" t="s">
        <v>504</v>
      </c>
      <c r="F257" s="41">
        <v>13893.7</v>
      </c>
      <c r="G257" s="41">
        <v>12663.2</v>
      </c>
    </row>
    <row r="258" spans="5:7">
      <c r="E258" s="40" t="s">
        <v>505</v>
      </c>
      <c r="F258" s="41">
        <v>13854.1</v>
      </c>
      <c r="G258" s="41">
        <v>12641.3</v>
      </c>
    </row>
    <row r="259" spans="5:7">
      <c r="E259" s="40" t="s">
        <v>506</v>
      </c>
      <c r="F259" s="41">
        <v>13920.5</v>
      </c>
      <c r="G259" s="41">
        <v>12694.5</v>
      </c>
    </row>
    <row r="260" spans="5:7">
      <c r="E260" s="40" t="s">
        <v>507</v>
      </c>
      <c r="F260" s="41">
        <v>14087.4</v>
      </c>
      <c r="G260" s="41">
        <v>12813.5</v>
      </c>
    </row>
    <row r="261" spans="5:7">
      <c r="E261" s="40" t="s">
        <v>508</v>
      </c>
      <c r="F261" s="41">
        <v>14277.9</v>
      </c>
      <c r="G261" s="41">
        <v>12937.7</v>
      </c>
    </row>
    <row r="262" spans="5:7">
      <c r="E262" s="40" t="s">
        <v>509</v>
      </c>
      <c r="F262" s="41">
        <v>14467.8</v>
      </c>
      <c r="G262" s="41">
        <v>13058.5</v>
      </c>
    </row>
    <row r="263" spans="5:7">
      <c r="E263" s="40" t="s">
        <v>510</v>
      </c>
      <c r="F263" s="41">
        <v>14605.5</v>
      </c>
      <c r="G263" s="41">
        <v>13139.6</v>
      </c>
    </row>
    <row r="264" spans="5:7">
      <c r="E264" s="40" t="s">
        <v>511</v>
      </c>
      <c r="F264" s="41">
        <v>14755</v>
      </c>
      <c r="G264" s="41">
        <v>13216.1</v>
      </c>
    </row>
    <row r="265" spans="5:7">
      <c r="E265" s="40" t="s">
        <v>512</v>
      </c>
      <c r="F265" s="49">
        <v>14867.8</v>
      </c>
      <c r="G265" s="41">
        <v>13227.9</v>
      </c>
    </row>
    <row r="266" spans="5:7">
      <c r="E266" s="40" t="s">
        <v>513</v>
      </c>
      <c r="F266" s="49">
        <v>15012.8</v>
      </c>
      <c r="G266" s="41">
        <v>13271.8</v>
      </c>
    </row>
    <row r="267" spans="5:7">
      <c r="E267" s="40" t="s">
        <v>514</v>
      </c>
      <c r="F267" s="49">
        <v>15198.6</v>
      </c>
      <c r="G267" s="41">
        <v>13352.8</v>
      </c>
    </row>
    <row r="268" spans="5:7">
      <c r="F268" s="41"/>
    </row>
  </sheetData>
  <pageMargins left="0.75" right="0.75" top="1" bottom="1" header="0.5" footer="0.5"/>
  <headerFooter alignWithMargins="0"/>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dimension ref="A1:T72"/>
  <sheetViews>
    <sheetView zoomScaleNormal="100" zoomScalePageLayoutView="125" workbookViewId="0">
      <pane ySplit="6" topLeftCell="A27" activePane="bottomLeft" state="frozen"/>
      <selection pane="bottomLeft" activeCell="J56" sqref="J56"/>
    </sheetView>
  </sheetViews>
  <sheetFormatPr defaultColWidth="8.85546875" defaultRowHeight="12.75"/>
  <cols>
    <col min="1" max="1" width="8.85546875" style="42"/>
    <col min="2" max="2" width="35.42578125" style="42" bestFit="1" customWidth="1"/>
    <col min="3" max="3" width="11.140625" style="42" bestFit="1" customWidth="1"/>
    <col min="4" max="11" width="11" style="42" bestFit="1" customWidth="1"/>
    <col min="12" max="12" width="10.85546875" style="42" bestFit="1" customWidth="1"/>
    <col min="13" max="13" width="11" style="42" bestFit="1" customWidth="1"/>
    <col min="14" max="19" width="12.28515625" style="42" bestFit="1" customWidth="1"/>
    <col min="20" max="20" width="11" style="42" bestFit="1" customWidth="1"/>
    <col min="21" max="16384" width="8.85546875" style="42"/>
  </cols>
  <sheetData>
    <row r="1" spans="1:20" ht="18">
      <c r="A1" s="680" t="s">
        <v>517</v>
      </c>
      <c r="B1" s="679"/>
      <c r="C1" s="679"/>
      <c r="D1" s="679"/>
      <c r="E1" s="679"/>
      <c r="F1" s="679"/>
      <c r="G1" s="679"/>
      <c r="H1" s="679"/>
      <c r="I1" s="679"/>
      <c r="J1" s="679"/>
      <c r="K1" s="679"/>
      <c r="L1" s="679"/>
      <c r="M1" s="679"/>
      <c r="N1" s="679"/>
      <c r="O1" s="679"/>
      <c r="P1" s="679"/>
      <c r="Q1" s="679"/>
      <c r="R1" s="679"/>
      <c r="S1" s="679"/>
      <c r="T1" s="679"/>
    </row>
    <row r="2" spans="1:20" ht="16.5">
      <c r="A2" s="681" t="s">
        <v>518</v>
      </c>
      <c r="B2" s="679"/>
      <c r="C2" s="679"/>
      <c r="D2" s="679"/>
      <c r="E2" s="679"/>
      <c r="F2" s="679"/>
      <c r="G2" s="679"/>
      <c r="H2" s="679"/>
      <c r="I2" s="679"/>
      <c r="J2" s="679"/>
      <c r="K2" s="679"/>
      <c r="L2" s="679"/>
      <c r="M2" s="679"/>
      <c r="N2" s="679"/>
      <c r="O2" s="679"/>
      <c r="P2" s="679"/>
      <c r="Q2" s="679"/>
      <c r="R2" s="679"/>
      <c r="S2" s="679"/>
      <c r="T2" s="679"/>
    </row>
    <row r="3" spans="1:20">
      <c r="A3" s="679" t="s">
        <v>127</v>
      </c>
      <c r="B3" s="679"/>
      <c r="C3" s="679"/>
      <c r="D3" s="679"/>
      <c r="E3" s="679"/>
      <c r="F3" s="679"/>
      <c r="G3" s="679"/>
      <c r="H3" s="679"/>
      <c r="I3" s="679"/>
      <c r="J3" s="679"/>
      <c r="K3" s="679"/>
      <c r="L3" s="679"/>
      <c r="M3" s="679"/>
      <c r="N3" s="679"/>
      <c r="O3" s="679"/>
      <c r="P3" s="679"/>
      <c r="Q3" s="679"/>
      <c r="R3" s="679"/>
      <c r="S3" s="679"/>
      <c r="T3" s="679"/>
    </row>
    <row r="4" spans="1:20">
      <c r="A4" s="679" t="s">
        <v>519</v>
      </c>
      <c r="B4" s="679"/>
      <c r="C4" s="679"/>
      <c r="D4" s="679"/>
      <c r="E4" s="679"/>
      <c r="F4" s="679"/>
      <c r="G4" s="679"/>
      <c r="H4" s="679"/>
      <c r="I4" s="679"/>
      <c r="J4" s="679"/>
      <c r="K4" s="679"/>
      <c r="L4" s="679"/>
      <c r="M4" s="679"/>
      <c r="N4" s="679"/>
      <c r="O4" s="679"/>
      <c r="P4" s="679"/>
      <c r="Q4" s="679"/>
      <c r="R4" s="679"/>
      <c r="S4" s="679"/>
      <c r="T4" s="679"/>
    </row>
    <row r="6" spans="1:20">
      <c r="A6" s="43" t="s">
        <v>128</v>
      </c>
      <c r="B6" s="43" t="s">
        <v>129</v>
      </c>
      <c r="C6" s="43" t="s">
        <v>130</v>
      </c>
      <c r="D6" s="43" t="s">
        <v>131</v>
      </c>
      <c r="E6" s="43" t="s">
        <v>132</v>
      </c>
      <c r="F6" s="43" t="s">
        <v>133</v>
      </c>
      <c r="G6" s="43" t="s">
        <v>134</v>
      </c>
      <c r="H6" s="43" t="s">
        <v>135</v>
      </c>
      <c r="I6" s="43" t="s">
        <v>136</v>
      </c>
      <c r="J6" s="43" t="s">
        <v>137</v>
      </c>
      <c r="K6" s="43" t="s">
        <v>138</v>
      </c>
      <c r="L6" s="43" t="s">
        <v>139</v>
      </c>
      <c r="M6" s="43" t="s">
        <v>140</v>
      </c>
      <c r="N6" s="43" t="s">
        <v>141</v>
      </c>
      <c r="O6" s="43" t="s">
        <v>142</v>
      </c>
      <c r="P6" s="43" t="s">
        <v>143</v>
      </c>
      <c r="Q6" s="43" t="s">
        <v>144</v>
      </c>
      <c r="R6" s="43" t="s">
        <v>145</v>
      </c>
      <c r="S6" s="43" t="s">
        <v>146</v>
      </c>
      <c r="T6" s="43" t="s">
        <v>147</v>
      </c>
    </row>
    <row r="7" spans="1:20">
      <c r="A7" s="42" t="s">
        <v>148</v>
      </c>
      <c r="B7" s="28" t="s">
        <v>520</v>
      </c>
      <c r="C7" s="42">
        <v>437</v>
      </c>
      <c r="D7" s="42">
        <v>482.6</v>
      </c>
      <c r="E7" s="42">
        <v>503.8</v>
      </c>
      <c r="F7" s="42">
        <v>552.29999999999995</v>
      </c>
      <c r="G7" s="42">
        <v>593</v>
      </c>
      <c r="H7" s="42">
        <v>654.4</v>
      </c>
      <c r="I7" s="42">
        <v>702.4</v>
      </c>
      <c r="J7" s="42">
        <v>759.3</v>
      </c>
      <c r="K7" s="42">
        <v>794.1</v>
      </c>
      <c r="L7" s="42">
        <v>784</v>
      </c>
      <c r="M7" s="42">
        <v>851</v>
      </c>
      <c r="N7" s="42">
        <v>978.1</v>
      </c>
      <c r="O7" s="42">
        <v>1116.9000000000001</v>
      </c>
      <c r="P7" s="42">
        <v>1185.2</v>
      </c>
      <c r="Q7" s="42">
        <v>1143.3</v>
      </c>
      <c r="R7" s="42">
        <v>1049</v>
      </c>
      <c r="S7" s="42">
        <v>795.9</v>
      </c>
      <c r="T7" s="42">
        <v>703.6</v>
      </c>
    </row>
    <row r="8" spans="1:20">
      <c r="A8" s="42" t="s">
        <v>150</v>
      </c>
      <c r="B8" s="28" t="s">
        <v>521</v>
      </c>
      <c r="C8" s="42">
        <v>177.2</v>
      </c>
      <c r="D8" s="42">
        <v>186.8</v>
      </c>
      <c r="E8" s="42">
        <v>207.3</v>
      </c>
      <c r="F8" s="42">
        <v>224.6</v>
      </c>
      <c r="G8" s="42">
        <v>250.3</v>
      </c>
      <c r="H8" s="42">
        <v>275.10000000000002</v>
      </c>
      <c r="I8" s="42">
        <v>283.89999999999998</v>
      </c>
      <c r="J8" s="42">
        <v>318.10000000000002</v>
      </c>
      <c r="K8" s="42">
        <v>329.7</v>
      </c>
      <c r="L8" s="42">
        <v>282.8</v>
      </c>
      <c r="M8" s="42">
        <v>281.89999999999998</v>
      </c>
      <c r="N8" s="42">
        <v>306.7</v>
      </c>
      <c r="O8" s="42">
        <v>351.8</v>
      </c>
      <c r="P8" s="42">
        <v>433.7</v>
      </c>
      <c r="Q8" s="42">
        <v>524.9</v>
      </c>
      <c r="R8" s="42">
        <v>586.29999999999995</v>
      </c>
      <c r="S8" s="42">
        <v>449.9</v>
      </c>
      <c r="T8" s="42">
        <v>374.4</v>
      </c>
    </row>
    <row r="9" spans="1:20">
      <c r="A9" s="42" t="s">
        <v>152</v>
      </c>
      <c r="B9" s="45" t="s">
        <v>522</v>
      </c>
      <c r="C9" s="45">
        <v>69.400000000000006</v>
      </c>
      <c r="D9" s="45">
        <v>75.400000000000006</v>
      </c>
      <c r="E9" s="45">
        <v>83.1</v>
      </c>
      <c r="F9" s="45">
        <v>91.5</v>
      </c>
      <c r="G9" s="45">
        <v>104.3</v>
      </c>
      <c r="H9" s="45">
        <v>116</v>
      </c>
      <c r="I9" s="45">
        <v>125.4</v>
      </c>
      <c r="J9" s="45">
        <v>139.30000000000001</v>
      </c>
      <c r="K9" s="45">
        <v>137.30000000000001</v>
      </c>
      <c r="L9" s="45">
        <v>119.4</v>
      </c>
      <c r="M9" s="45">
        <v>115.1</v>
      </c>
      <c r="N9" s="45">
        <v>125.3</v>
      </c>
      <c r="O9" s="45">
        <v>135.9</v>
      </c>
      <c r="P9" s="45">
        <v>156.4</v>
      </c>
      <c r="Q9" s="45">
        <v>181.9</v>
      </c>
      <c r="R9" s="45">
        <v>181.9</v>
      </c>
      <c r="S9" s="45">
        <v>126.8</v>
      </c>
      <c r="T9" s="45">
        <v>92.7</v>
      </c>
    </row>
    <row r="10" spans="1:20">
      <c r="A10" s="42" t="s">
        <v>154</v>
      </c>
      <c r="B10" s="42" t="s">
        <v>523</v>
      </c>
      <c r="C10" s="42">
        <v>23</v>
      </c>
      <c r="D10" s="42">
        <v>24.6</v>
      </c>
      <c r="E10" s="42">
        <v>28.3</v>
      </c>
      <c r="F10" s="42">
        <v>30.9</v>
      </c>
      <c r="G10" s="42">
        <v>37.700000000000003</v>
      </c>
      <c r="H10" s="42">
        <v>46.4</v>
      </c>
      <c r="I10" s="42">
        <v>51.8</v>
      </c>
      <c r="J10" s="42">
        <v>60.2</v>
      </c>
      <c r="K10" s="42">
        <v>57.2</v>
      </c>
      <c r="L10" s="42">
        <v>40.6</v>
      </c>
      <c r="M10" s="42">
        <v>35.1</v>
      </c>
      <c r="N10" s="42">
        <v>37.799999999999997</v>
      </c>
      <c r="O10" s="42">
        <v>42.8</v>
      </c>
      <c r="P10" s="42">
        <v>52.5</v>
      </c>
      <c r="Q10" s="42">
        <v>61.8</v>
      </c>
      <c r="R10" s="42">
        <v>63.8</v>
      </c>
      <c r="S10" s="42">
        <v>42.8</v>
      </c>
      <c r="T10" s="42">
        <v>27.8</v>
      </c>
    </row>
    <row r="11" spans="1:20">
      <c r="A11" s="42" t="s">
        <v>156</v>
      </c>
      <c r="B11" s="42" t="s">
        <v>524</v>
      </c>
      <c r="C11" s="42">
        <v>16.7</v>
      </c>
      <c r="D11" s="42">
        <v>16.600000000000001</v>
      </c>
      <c r="E11" s="42">
        <v>15.9</v>
      </c>
      <c r="F11" s="42">
        <v>16.8</v>
      </c>
      <c r="G11" s="42">
        <v>19.600000000000001</v>
      </c>
      <c r="H11" s="42">
        <v>20</v>
      </c>
      <c r="I11" s="42">
        <v>20.7</v>
      </c>
      <c r="J11" s="42">
        <v>21.9</v>
      </c>
      <c r="K11" s="42">
        <v>22</v>
      </c>
      <c r="L11" s="42">
        <v>25.2</v>
      </c>
      <c r="M11" s="42">
        <v>27.3</v>
      </c>
      <c r="N11" s="42">
        <v>29.6</v>
      </c>
      <c r="O11" s="42">
        <v>32.1</v>
      </c>
      <c r="P11" s="42">
        <v>36</v>
      </c>
      <c r="Q11" s="42">
        <v>40.1</v>
      </c>
      <c r="R11" s="42">
        <v>43.3</v>
      </c>
      <c r="S11" s="42">
        <v>39.700000000000003</v>
      </c>
      <c r="T11" s="42">
        <v>34.1</v>
      </c>
    </row>
    <row r="12" spans="1:20">
      <c r="A12" s="42" t="s">
        <v>158</v>
      </c>
      <c r="B12" s="42" t="s">
        <v>525</v>
      </c>
      <c r="C12" s="42">
        <v>13.9</v>
      </c>
      <c r="D12" s="42">
        <v>13.7</v>
      </c>
      <c r="E12" s="42">
        <v>12.5</v>
      </c>
      <c r="F12" s="42">
        <v>13.1</v>
      </c>
      <c r="G12" s="42">
        <v>15.1</v>
      </c>
      <c r="H12" s="42">
        <v>15.4</v>
      </c>
      <c r="I12" s="42">
        <v>15.2</v>
      </c>
      <c r="J12" s="42">
        <v>16.2</v>
      </c>
      <c r="K12" s="42">
        <v>16.7</v>
      </c>
      <c r="L12" s="42">
        <v>19.7</v>
      </c>
      <c r="M12" s="42">
        <v>20.399999999999999</v>
      </c>
      <c r="N12" s="42">
        <v>21</v>
      </c>
      <c r="O12" s="42">
        <v>23</v>
      </c>
      <c r="P12" s="42">
        <v>28</v>
      </c>
      <c r="Q12" s="42">
        <v>31.1</v>
      </c>
      <c r="R12" s="42">
        <v>32.9</v>
      </c>
      <c r="S12" s="42">
        <v>31.3</v>
      </c>
      <c r="T12" s="42">
        <v>28.2</v>
      </c>
    </row>
    <row r="13" spans="1:20">
      <c r="A13" s="42" t="s">
        <v>160</v>
      </c>
      <c r="B13" s="42" t="s">
        <v>526</v>
      </c>
      <c r="C13" s="42">
        <v>11.2</v>
      </c>
      <c r="D13" s="42">
        <v>11.2</v>
      </c>
      <c r="E13" s="42">
        <v>9.9</v>
      </c>
      <c r="F13" s="42">
        <v>9.4</v>
      </c>
      <c r="G13" s="42">
        <v>11.2</v>
      </c>
      <c r="H13" s="42">
        <v>10.7</v>
      </c>
      <c r="I13" s="42">
        <v>10.7</v>
      </c>
      <c r="J13" s="42">
        <v>11.5</v>
      </c>
      <c r="K13" s="42">
        <v>12.7</v>
      </c>
      <c r="L13" s="42">
        <v>15.7</v>
      </c>
      <c r="M13" s="42">
        <v>17.100000000000001</v>
      </c>
      <c r="N13" s="42">
        <v>18.2</v>
      </c>
      <c r="O13" s="42">
        <v>20.5</v>
      </c>
      <c r="P13" s="42">
        <v>24.7</v>
      </c>
      <c r="Q13" s="42">
        <v>27.6</v>
      </c>
      <c r="R13" s="42">
        <v>28.8</v>
      </c>
      <c r="S13" s="42">
        <v>27.8</v>
      </c>
      <c r="T13" s="42">
        <v>25.1</v>
      </c>
    </row>
    <row r="14" spans="1:20">
      <c r="A14" s="42" t="s">
        <v>162</v>
      </c>
      <c r="B14" s="42" t="s">
        <v>527</v>
      </c>
      <c r="C14" s="42">
        <v>2.7</v>
      </c>
      <c r="D14" s="42">
        <v>2.4</v>
      </c>
      <c r="E14" s="42">
        <v>2.7</v>
      </c>
      <c r="F14" s="42">
        <v>3.8</v>
      </c>
      <c r="G14" s="42">
        <v>3.9</v>
      </c>
      <c r="H14" s="42">
        <v>4.7</v>
      </c>
      <c r="I14" s="42">
        <v>4.5</v>
      </c>
      <c r="J14" s="42">
        <v>4.7</v>
      </c>
      <c r="K14" s="42">
        <v>4</v>
      </c>
      <c r="L14" s="42">
        <v>4</v>
      </c>
      <c r="M14" s="42">
        <v>3.3</v>
      </c>
      <c r="N14" s="42">
        <v>2.8</v>
      </c>
      <c r="O14" s="42">
        <v>2.5</v>
      </c>
      <c r="P14" s="42">
        <v>3.3</v>
      </c>
      <c r="Q14" s="42">
        <v>3.5</v>
      </c>
      <c r="R14" s="42">
        <v>4.0999999999999996</v>
      </c>
      <c r="S14" s="42">
        <v>3.4</v>
      </c>
      <c r="T14" s="42">
        <v>3</v>
      </c>
    </row>
    <row r="15" spans="1:20">
      <c r="A15" s="42" t="s">
        <v>164</v>
      </c>
      <c r="B15" s="42" t="s">
        <v>528</v>
      </c>
      <c r="C15" s="42">
        <v>2.7</v>
      </c>
      <c r="D15" s="42">
        <v>2.9</v>
      </c>
      <c r="E15" s="42">
        <v>3.3</v>
      </c>
      <c r="F15" s="42">
        <v>3.6</v>
      </c>
      <c r="G15" s="42">
        <v>4.5</v>
      </c>
      <c r="H15" s="42">
        <v>4.5999999999999996</v>
      </c>
      <c r="I15" s="42">
        <v>5.5</v>
      </c>
      <c r="J15" s="42">
        <v>5.7</v>
      </c>
      <c r="K15" s="42">
        <v>5.2</v>
      </c>
      <c r="L15" s="42">
        <v>5.5</v>
      </c>
      <c r="M15" s="42">
        <v>6.8</v>
      </c>
      <c r="N15" s="42">
        <v>8.6</v>
      </c>
      <c r="O15" s="42">
        <v>9</v>
      </c>
      <c r="P15" s="42">
        <v>8.1</v>
      </c>
      <c r="Q15" s="42">
        <v>9</v>
      </c>
      <c r="R15" s="42">
        <v>10.4</v>
      </c>
      <c r="S15" s="42">
        <v>8.5</v>
      </c>
      <c r="T15" s="42">
        <v>5.9</v>
      </c>
    </row>
    <row r="16" spans="1:20">
      <c r="A16" s="42" t="s">
        <v>166</v>
      </c>
      <c r="B16" s="42" t="s">
        <v>529</v>
      </c>
      <c r="C16" s="42">
        <v>10.9</v>
      </c>
      <c r="D16" s="42">
        <v>11.4</v>
      </c>
      <c r="E16" s="42">
        <v>11.2</v>
      </c>
      <c r="F16" s="42">
        <v>12.7</v>
      </c>
      <c r="G16" s="42">
        <v>11.5</v>
      </c>
      <c r="H16" s="42">
        <v>12.7</v>
      </c>
      <c r="I16" s="42">
        <v>14.8</v>
      </c>
      <c r="J16" s="42">
        <v>14.6</v>
      </c>
      <c r="K16" s="42">
        <v>16.2</v>
      </c>
      <c r="L16" s="42">
        <v>15.6</v>
      </c>
      <c r="M16" s="42">
        <v>15.4</v>
      </c>
      <c r="N16" s="42">
        <v>18.8</v>
      </c>
      <c r="O16" s="42">
        <v>22.8</v>
      </c>
      <c r="P16" s="42">
        <v>29.2</v>
      </c>
      <c r="Q16" s="42">
        <v>34.799999999999997</v>
      </c>
      <c r="R16" s="42">
        <v>32</v>
      </c>
      <c r="S16" s="42">
        <v>18.399999999999999</v>
      </c>
      <c r="T16" s="42">
        <v>12.5</v>
      </c>
    </row>
    <row r="17" spans="1:20">
      <c r="A17" s="42" t="s">
        <v>168</v>
      </c>
      <c r="B17" s="42" t="s">
        <v>530</v>
      </c>
      <c r="C17" s="42">
        <v>5.9</v>
      </c>
      <c r="D17" s="42">
        <v>5.7</v>
      </c>
      <c r="E17" s="42">
        <v>6.7</v>
      </c>
      <c r="F17" s="42">
        <v>7.1</v>
      </c>
      <c r="G17" s="42">
        <v>8.1</v>
      </c>
      <c r="H17" s="42">
        <v>8.6999999999999993</v>
      </c>
      <c r="I17" s="42">
        <v>8</v>
      </c>
      <c r="J17" s="42">
        <v>8.6</v>
      </c>
      <c r="K17" s="42">
        <v>8.6999999999999993</v>
      </c>
      <c r="L17" s="42">
        <v>7.9</v>
      </c>
      <c r="M17" s="42">
        <v>8.4</v>
      </c>
      <c r="N17" s="42">
        <v>8.1999999999999993</v>
      </c>
      <c r="O17" s="42">
        <v>7.8</v>
      </c>
      <c r="P17" s="42">
        <v>7.4</v>
      </c>
      <c r="Q17" s="42">
        <v>8</v>
      </c>
      <c r="R17" s="42">
        <v>8</v>
      </c>
      <c r="S17" s="42">
        <v>4.9000000000000004</v>
      </c>
      <c r="T17" s="42">
        <v>4.5</v>
      </c>
    </row>
    <row r="18" spans="1:20">
      <c r="A18" s="42" t="s">
        <v>170</v>
      </c>
      <c r="B18" s="42" t="s">
        <v>531</v>
      </c>
      <c r="C18" s="42">
        <v>4.9000000000000004</v>
      </c>
      <c r="D18" s="42">
        <v>5.9</v>
      </c>
      <c r="E18" s="42">
        <v>8.6999999999999993</v>
      </c>
      <c r="F18" s="42">
        <v>10.9</v>
      </c>
      <c r="G18" s="42">
        <v>11.9</v>
      </c>
      <c r="H18" s="42">
        <v>12.2</v>
      </c>
      <c r="I18" s="42">
        <v>13.3</v>
      </c>
      <c r="J18" s="42">
        <v>14.5</v>
      </c>
      <c r="K18" s="42">
        <v>15.5</v>
      </c>
      <c r="L18" s="42">
        <v>11.9</v>
      </c>
      <c r="M18" s="42">
        <v>12.3</v>
      </c>
      <c r="N18" s="42">
        <v>12.1</v>
      </c>
      <c r="O18" s="42">
        <v>12.8</v>
      </c>
      <c r="P18" s="42">
        <v>14.5</v>
      </c>
      <c r="Q18" s="42">
        <v>16.899999999999999</v>
      </c>
      <c r="R18" s="42">
        <v>16.7</v>
      </c>
      <c r="S18" s="42">
        <v>9.6999999999999993</v>
      </c>
      <c r="T18" s="42">
        <v>5.6</v>
      </c>
    </row>
    <row r="19" spans="1:20">
      <c r="A19" s="42" t="s">
        <v>172</v>
      </c>
      <c r="B19" s="42" t="s">
        <v>532</v>
      </c>
      <c r="C19" s="42">
        <v>8.1</v>
      </c>
      <c r="D19" s="42">
        <v>11.3</v>
      </c>
      <c r="E19" s="42">
        <v>12.2</v>
      </c>
      <c r="F19" s="42">
        <v>13.1</v>
      </c>
      <c r="G19" s="42">
        <v>15.4</v>
      </c>
      <c r="H19" s="42">
        <v>15.9</v>
      </c>
      <c r="I19" s="42">
        <v>16.899999999999999</v>
      </c>
      <c r="J19" s="42">
        <v>19.5</v>
      </c>
      <c r="K19" s="42">
        <v>17.8</v>
      </c>
      <c r="L19" s="42">
        <v>18.3</v>
      </c>
      <c r="M19" s="42">
        <v>16.5</v>
      </c>
      <c r="N19" s="42">
        <v>18.8</v>
      </c>
      <c r="O19" s="42">
        <v>17.600000000000001</v>
      </c>
      <c r="P19" s="42">
        <v>16.7</v>
      </c>
      <c r="Q19" s="42">
        <v>20.3</v>
      </c>
      <c r="R19" s="42">
        <v>18.2</v>
      </c>
      <c r="S19" s="42">
        <v>11.2</v>
      </c>
      <c r="T19" s="42">
        <v>8.1</v>
      </c>
    </row>
    <row r="20" spans="1:20">
      <c r="A20" s="42" t="s">
        <v>174</v>
      </c>
      <c r="B20" s="45" t="s">
        <v>533</v>
      </c>
      <c r="C20" s="45">
        <v>23.6</v>
      </c>
      <c r="D20" s="45">
        <v>28.9</v>
      </c>
      <c r="E20" s="45">
        <v>35.5</v>
      </c>
      <c r="F20" s="45">
        <v>38.200000000000003</v>
      </c>
      <c r="G20" s="45">
        <v>37.6</v>
      </c>
      <c r="H20" s="45">
        <v>40.5</v>
      </c>
      <c r="I20" s="45">
        <v>35.1</v>
      </c>
      <c r="J20" s="45">
        <v>37.6</v>
      </c>
      <c r="K20" s="45">
        <v>37.799999999999997</v>
      </c>
      <c r="L20" s="45">
        <v>22.7</v>
      </c>
      <c r="M20" s="45">
        <v>21.4</v>
      </c>
      <c r="N20" s="45">
        <v>23.7</v>
      </c>
      <c r="O20" s="45">
        <v>29.9</v>
      </c>
      <c r="P20" s="45">
        <v>35.1</v>
      </c>
      <c r="Q20" s="45">
        <v>43.7</v>
      </c>
      <c r="R20" s="45">
        <v>57.4</v>
      </c>
      <c r="S20" s="45">
        <v>61.2</v>
      </c>
      <c r="T20" s="45">
        <v>40.799999999999997</v>
      </c>
    </row>
    <row r="21" spans="1:20">
      <c r="A21" s="42" t="s">
        <v>176</v>
      </c>
      <c r="B21" s="45" t="s">
        <v>534</v>
      </c>
      <c r="C21" s="45">
        <v>33.200000000000003</v>
      </c>
      <c r="D21" s="45">
        <v>31.2</v>
      </c>
      <c r="E21" s="45">
        <v>33.1</v>
      </c>
      <c r="F21" s="45">
        <v>29.2</v>
      </c>
      <c r="G21" s="45">
        <v>28.8</v>
      </c>
      <c r="H21" s="45">
        <v>34.200000000000003</v>
      </c>
      <c r="I21" s="45">
        <v>40.4</v>
      </c>
      <c r="J21" s="45">
        <v>48.1</v>
      </c>
      <c r="K21" s="45">
        <v>51.1</v>
      </c>
      <c r="L21" s="45">
        <v>51</v>
      </c>
      <c r="M21" s="45">
        <v>48.1</v>
      </c>
      <c r="N21" s="45">
        <v>42.8</v>
      </c>
      <c r="O21" s="45">
        <v>45.2</v>
      </c>
      <c r="P21" s="45">
        <v>53.3</v>
      </c>
      <c r="Q21" s="45">
        <v>77.599999999999994</v>
      </c>
      <c r="R21" s="45">
        <v>90.5</v>
      </c>
      <c r="S21" s="45">
        <v>90.1</v>
      </c>
      <c r="T21" s="45">
        <v>79.900000000000006</v>
      </c>
    </row>
    <row r="22" spans="1:20">
      <c r="A22" s="42" t="s">
        <v>178</v>
      </c>
      <c r="B22" s="46" t="s">
        <v>535</v>
      </c>
      <c r="C22" s="46">
        <v>23.6</v>
      </c>
      <c r="D22" s="46">
        <v>21</v>
      </c>
      <c r="E22" s="46">
        <v>22</v>
      </c>
      <c r="F22" s="46">
        <v>17.399999999999999</v>
      </c>
      <c r="G22" s="46">
        <v>16.399999999999999</v>
      </c>
      <c r="H22" s="46">
        <v>21.7</v>
      </c>
      <c r="I22" s="46">
        <v>22</v>
      </c>
      <c r="J22" s="46">
        <v>29.3</v>
      </c>
      <c r="K22" s="46">
        <v>31.5</v>
      </c>
      <c r="L22" s="46">
        <v>32.6</v>
      </c>
      <c r="M22" s="46">
        <v>33.6</v>
      </c>
      <c r="N22" s="46">
        <v>27.4</v>
      </c>
      <c r="O22" s="46">
        <v>26.3</v>
      </c>
      <c r="P22" s="46">
        <v>31.2</v>
      </c>
      <c r="Q22" s="46">
        <v>50.1</v>
      </c>
      <c r="R22" s="46">
        <v>64.099999999999994</v>
      </c>
      <c r="S22" s="46">
        <v>70.400000000000006</v>
      </c>
      <c r="T22" s="46">
        <v>61.7</v>
      </c>
    </row>
    <row r="23" spans="1:20">
      <c r="A23" s="42" t="s">
        <v>180</v>
      </c>
      <c r="B23" s="42" t="s">
        <v>536</v>
      </c>
      <c r="C23" s="42">
        <v>16.3</v>
      </c>
      <c r="D23" s="42">
        <v>14.9</v>
      </c>
      <c r="E23" s="42">
        <v>14.3</v>
      </c>
      <c r="F23" s="42">
        <v>11.3</v>
      </c>
      <c r="G23" s="42">
        <v>11.3</v>
      </c>
      <c r="H23" s="42">
        <v>13</v>
      </c>
      <c r="I23" s="42">
        <v>15.5</v>
      </c>
      <c r="J23" s="42">
        <v>23.4</v>
      </c>
      <c r="K23" s="42">
        <v>25.3</v>
      </c>
      <c r="L23" s="42">
        <v>25</v>
      </c>
      <c r="M23" s="42">
        <v>25.6</v>
      </c>
      <c r="N23" s="42">
        <v>20.399999999999999</v>
      </c>
      <c r="O23" s="42">
        <v>19.2</v>
      </c>
      <c r="P23" s="42">
        <v>22.8</v>
      </c>
      <c r="Q23" s="42">
        <v>33.6</v>
      </c>
      <c r="R23" s="42">
        <v>38.700000000000003</v>
      </c>
      <c r="S23" s="42">
        <v>41.8</v>
      </c>
      <c r="T23" s="42">
        <v>37.799999999999997</v>
      </c>
    </row>
    <row r="24" spans="1:20">
      <c r="A24" s="42" t="s">
        <v>182</v>
      </c>
      <c r="B24" s="42" t="s">
        <v>537</v>
      </c>
      <c r="C24" s="42">
        <v>7.3</v>
      </c>
      <c r="D24" s="42">
        <v>6.2</v>
      </c>
      <c r="E24" s="42">
        <v>7.7</v>
      </c>
      <c r="F24" s="42">
        <v>6.2</v>
      </c>
      <c r="G24" s="42">
        <v>5</v>
      </c>
      <c r="H24" s="42">
        <v>8.6999999999999993</v>
      </c>
      <c r="I24" s="42">
        <v>6.6</v>
      </c>
      <c r="J24" s="42">
        <v>6</v>
      </c>
      <c r="K24" s="42">
        <v>6.2</v>
      </c>
      <c r="L24" s="42">
        <v>7.6</v>
      </c>
      <c r="M24" s="42">
        <v>8</v>
      </c>
      <c r="N24" s="42">
        <v>6.9</v>
      </c>
      <c r="O24" s="42">
        <v>7.1</v>
      </c>
      <c r="P24" s="42">
        <v>8.4</v>
      </c>
      <c r="Q24" s="42">
        <v>16.5</v>
      </c>
      <c r="R24" s="42">
        <v>25.4</v>
      </c>
      <c r="S24" s="42">
        <v>28.6</v>
      </c>
      <c r="T24" s="42">
        <v>23.9</v>
      </c>
    </row>
    <row r="25" spans="1:20">
      <c r="A25" s="42" t="s">
        <v>184</v>
      </c>
      <c r="B25" s="46" t="s">
        <v>538</v>
      </c>
      <c r="C25" s="46">
        <v>9.6</v>
      </c>
      <c r="D25" s="46">
        <v>10.1</v>
      </c>
      <c r="E25" s="46">
        <v>11.1</v>
      </c>
      <c r="F25" s="46">
        <v>11.8</v>
      </c>
      <c r="G25" s="46">
        <v>12.4</v>
      </c>
      <c r="H25" s="46">
        <v>12.5</v>
      </c>
      <c r="I25" s="46">
        <v>18.399999999999999</v>
      </c>
      <c r="J25" s="46">
        <v>18.8</v>
      </c>
      <c r="K25" s="46">
        <v>19.600000000000001</v>
      </c>
      <c r="L25" s="46">
        <v>18.399999999999999</v>
      </c>
      <c r="M25" s="46">
        <v>14.5</v>
      </c>
      <c r="N25" s="46">
        <v>15.5</v>
      </c>
      <c r="O25" s="46">
        <v>18.8</v>
      </c>
      <c r="P25" s="46">
        <v>22.2</v>
      </c>
      <c r="Q25" s="46">
        <v>27.5</v>
      </c>
      <c r="R25" s="46">
        <v>26.3</v>
      </c>
      <c r="S25" s="46">
        <v>19.7</v>
      </c>
      <c r="T25" s="46">
        <v>18.2</v>
      </c>
    </row>
    <row r="26" spans="1:20">
      <c r="A26" s="42" t="s">
        <v>186</v>
      </c>
      <c r="B26" s="46" t="s">
        <v>539</v>
      </c>
      <c r="C26" s="46">
        <v>16.600000000000001</v>
      </c>
      <c r="D26" s="46">
        <v>16.399999999999999</v>
      </c>
      <c r="E26" s="46">
        <v>15</v>
      </c>
      <c r="F26" s="46">
        <v>16.8</v>
      </c>
      <c r="G26" s="46">
        <v>22.4</v>
      </c>
      <c r="H26" s="46">
        <v>22.3</v>
      </c>
      <c r="I26" s="46">
        <v>18.3</v>
      </c>
      <c r="J26" s="46">
        <v>23.7</v>
      </c>
      <c r="K26" s="46">
        <v>34.6</v>
      </c>
      <c r="L26" s="46">
        <v>30.2</v>
      </c>
      <c r="M26" s="46">
        <v>38.4</v>
      </c>
      <c r="N26" s="46">
        <v>51.9</v>
      </c>
      <c r="O26" s="46">
        <v>77.099999999999994</v>
      </c>
      <c r="P26" s="46">
        <v>114.2</v>
      </c>
      <c r="Q26" s="46">
        <v>130.9</v>
      </c>
      <c r="R26" s="46">
        <v>151.69999999999999</v>
      </c>
      <c r="S26" s="46">
        <v>87.9</v>
      </c>
      <c r="T26" s="46">
        <v>100.9</v>
      </c>
    </row>
    <row r="27" spans="1:20">
      <c r="A27" s="42" t="s">
        <v>188</v>
      </c>
      <c r="B27" s="42" t="s">
        <v>540</v>
      </c>
      <c r="C27" s="42">
        <v>15.3</v>
      </c>
      <c r="D27" s="42">
        <v>14.6</v>
      </c>
      <c r="E27" s="42">
        <v>13.8</v>
      </c>
      <c r="F27" s="42">
        <v>15.3</v>
      </c>
      <c r="G27" s="42">
        <v>21</v>
      </c>
      <c r="H27" s="42">
        <v>21.2</v>
      </c>
      <c r="I27" s="42">
        <v>17.3</v>
      </c>
      <c r="J27" s="42">
        <v>22.4</v>
      </c>
      <c r="K27" s="42">
        <v>33.299999999999997</v>
      </c>
      <c r="L27" s="42">
        <v>28</v>
      </c>
      <c r="M27" s="42">
        <v>36.6</v>
      </c>
      <c r="N27" s="42">
        <v>49.1</v>
      </c>
      <c r="O27" s="42">
        <v>73.5</v>
      </c>
      <c r="P27" s="42">
        <v>109</v>
      </c>
      <c r="Q27" s="42">
        <v>126.6</v>
      </c>
      <c r="R27" s="42">
        <v>147.6</v>
      </c>
      <c r="S27" s="42">
        <v>84.5</v>
      </c>
      <c r="T27" s="42">
        <v>97.6</v>
      </c>
    </row>
    <row r="28" spans="1:20">
      <c r="A28" s="42" t="s">
        <v>190</v>
      </c>
      <c r="B28" s="45" t="s">
        <v>541</v>
      </c>
      <c r="C28" s="45">
        <v>1.3</v>
      </c>
      <c r="D28" s="45">
        <v>1.8</v>
      </c>
      <c r="E28" s="45">
        <v>1.3</v>
      </c>
      <c r="F28" s="45">
        <v>1.5</v>
      </c>
      <c r="G28" s="45">
        <v>1.4</v>
      </c>
      <c r="H28" s="45">
        <v>1.1000000000000001</v>
      </c>
      <c r="I28" s="45">
        <v>1</v>
      </c>
      <c r="J28" s="45">
        <v>1.3</v>
      </c>
      <c r="K28" s="45">
        <v>1.3</v>
      </c>
      <c r="L28" s="45">
        <v>2.2999999999999998</v>
      </c>
      <c r="M28" s="45">
        <v>1.8</v>
      </c>
      <c r="N28" s="45">
        <v>2.8</v>
      </c>
      <c r="O28" s="45">
        <v>3.5</v>
      </c>
      <c r="P28" s="45">
        <v>5.2</v>
      </c>
      <c r="Q28" s="45">
        <v>4.4000000000000004</v>
      </c>
      <c r="R28" s="45">
        <v>4.0999999999999996</v>
      </c>
      <c r="S28" s="45">
        <v>3.5</v>
      </c>
      <c r="T28" s="45">
        <v>3.3</v>
      </c>
    </row>
    <row r="29" spans="1:20">
      <c r="A29" s="42" t="s">
        <v>192</v>
      </c>
      <c r="B29" s="46" t="s">
        <v>542</v>
      </c>
      <c r="C29" s="46">
        <v>34.5</v>
      </c>
      <c r="D29" s="46">
        <v>34.9</v>
      </c>
      <c r="E29" s="46">
        <v>40.6</v>
      </c>
      <c r="F29" s="46">
        <v>48.9</v>
      </c>
      <c r="G29" s="46">
        <v>57.2</v>
      </c>
      <c r="H29" s="46">
        <v>62.2</v>
      </c>
      <c r="I29" s="46">
        <v>64.7</v>
      </c>
      <c r="J29" s="46">
        <v>69.400000000000006</v>
      </c>
      <c r="K29" s="46">
        <v>68.900000000000006</v>
      </c>
      <c r="L29" s="46">
        <v>59.3</v>
      </c>
      <c r="M29" s="46">
        <v>58.9</v>
      </c>
      <c r="N29" s="46">
        <v>62.9</v>
      </c>
      <c r="O29" s="46">
        <v>63.7</v>
      </c>
      <c r="P29" s="46">
        <v>74.599999999999994</v>
      </c>
      <c r="Q29" s="46">
        <v>90.7</v>
      </c>
      <c r="R29" s="46">
        <v>104.8</v>
      </c>
      <c r="S29" s="46">
        <v>83.8</v>
      </c>
      <c r="T29" s="46">
        <v>60.2</v>
      </c>
    </row>
    <row r="30" spans="1:20">
      <c r="A30" s="42" t="s">
        <v>194</v>
      </c>
      <c r="B30" s="42" t="s">
        <v>543</v>
      </c>
      <c r="C30" s="42">
        <v>3.8</v>
      </c>
      <c r="D30" s="42">
        <v>3.8</v>
      </c>
      <c r="E30" s="42">
        <v>4.2</v>
      </c>
      <c r="F30" s="42">
        <v>4.4000000000000004</v>
      </c>
      <c r="G30" s="42">
        <v>5.6</v>
      </c>
      <c r="H30" s="42">
        <v>6.5</v>
      </c>
      <c r="I30" s="42">
        <v>7.2</v>
      </c>
      <c r="J30" s="42">
        <v>7.9</v>
      </c>
      <c r="K30" s="42">
        <v>8.3000000000000007</v>
      </c>
      <c r="L30" s="42">
        <v>8.3000000000000007</v>
      </c>
      <c r="M30" s="42">
        <v>8.6</v>
      </c>
      <c r="N30" s="42">
        <v>8.1999999999999993</v>
      </c>
      <c r="O30" s="42">
        <v>7.7</v>
      </c>
      <c r="P30" s="42">
        <v>7.7</v>
      </c>
      <c r="Q30" s="42">
        <v>7.5</v>
      </c>
      <c r="R30" s="42">
        <v>7.2</v>
      </c>
      <c r="S30" s="42">
        <v>6.2</v>
      </c>
      <c r="T30" s="42">
        <v>5.2</v>
      </c>
    </row>
    <row r="31" spans="1:20">
      <c r="A31" s="42" t="s">
        <v>196</v>
      </c>
      <c r="B31" s="45" t="s">
        <v>544</v>
      </c>
      <c r="C31" s="45">
        <v>5.3</v>
      </c>
      <c r="D31" s="45">
        <v>5.5</v>
      </c>
      <c r="E31" s="45">
        <v>6.2</v>
      </c>
      <c r="F31" s="45">
        <v>7.6</v>
      </c>
      <c r="G31" s="45">
        <v>9.8000000000000007</v>
      </c>
      <c r="H31" s="45">
        <v>10.9</v>
      </c>
      <c r="I31" s="45">
        <v>10.4</v>
      </c>
      <c r="J31" s="45">
        <v>12.7</v>
      </c>
      <c r="K31" s="45">
        <v>13.8</v>
      </c>
      <c r="L31" s="45">
        <v>14.2</v>
      </c>
      <c r="M31" s="45">
        <v>14.3</v>
      </c>
      <c r="N31" s="45">
        <v>13.5</v>
      </c>
      <c r="O31" s="45">
        <v>13.8</v>
      </c>
      <c r="P31" s="45">
        <v>14.4</v>
      </c>
      <c r="Q31" s="45">
        <v>16.899999999999999</v>
      </c>
      <c r="R31" s="45">
        <v>18.2</v>
      </c>
      <c r="S31" s="45">
        <v>17.600000000000001</v>
      </c>
      <c r="T31" s="45">
        <v>14.4</v>
      </c>
    </row>
    <row r="32" spans="1:20">
      <c r="A32" s="42" t="s">
        <v>198</v>
      </c>
      <c r="B32" s="45" t="s">
        <v>545</v>
      </c>
      <c r="C32" s="45">
        <v>5.7</v>
      </c>
      <c r="D32" s="45">
        <v>5.8</v>
      </c>
      <c r="E32" s="45">
        <v>8.8000000000000007</v>
      </c>
      <c r="F32" s="45">
        <v>13.5</v>
      </c>
      <c r="G32" s="45">
        <v>16</v>
      </c>
      <c r="H32" s="45">
        <v>18.3</v>
      </c>
      <c r="I32" s="45">
        <v>19.8</v>
      </c>
      <c r="J32" s="45">
        <v>20.2</v>
      </c>
      <c r="K32" s="45">
        <v>18</v>
      </c>
      <c r="L32" s="45">
        <v>13</v>
      </c>
      <c r="M32" s="45">
        <v>12.3</v>
      </c>
      <c r="N32" s="45">
        <v>14.8</v>
      </c>
      <c r="O32" s="45">
        <v>15.7</v>
      </c>
      <c r="P32" s="45">
        <v>21.8</v>
      </c>
      <c r="Q32" s="45">
        <v>34</v>
      </c>
      <c r="R32" s="45">
        <v>43.8</v>
      </c>
      <c r="S32" s="45">
        <v>31.5</v>
      </c>
      <c r="T32" s="45">
        <v>13.5</v>
      </c>
    </row>
    <row r="33" spans="1:20">
      <c r="A33" s="42" t="s">
        <v>200</v>
      </c>
      <c r="B33" s="42" t="s">
        <v>546</v>
      </c>
      <c r="C33" s="42">
        <v>7.6</v>
      </c>
      <c r="D33" s="42">
        <v>8</v>
      </c>
      <c r="E33" s="42">
        <v>8.5</v>
      </c>
      <c r="F33" s="42">
        <v>9.3000000000000007</v>
      </c>
      <c r="G33" s="42">
        <v>10.199999999999999</v>
      </c>
      <c r="H33" s="42">
        <v>10.3</v>
      </c>
      <c r="I33" s="42">
        <v>11.5</v>
      </c>
      <c r="J33" s="42">
        <v>10.5</v>
      </c>
      <c r="K33" s="42">
        <v>9.4</v>
      </c>
      <c r="L33" s="42">
        <v>9</v>
      </c>
      <c r="M33" s="42">
        <v>9.3000000000000007</v>
      </c>
      <c r="N33" s="42">
        <v>10.1</v>
      </c>
      <c r="O33" s="42">
        <v>9</v>
      </c>
      <c r="P33" s="42">
        <v>11.2</v>
      </c>
      <c r="Q33" s="42">
        <v>12.2</v>
      </c>
      <c r="R33" s="42">
        <v>12.6</v>
      </c>
      <c r="S33" s="42">
        <v>10.1</v>
      </c>
      <c r="T33" s="42">
        <v>7.9</v>
      </c>
    </row>
    <row r="34" spans="1:20">
      <c r="A34" s="42" t="s">
        <v>202</v>
      </c>
      <c r="B34" s="45" t="s">
        <v>547</v>
      </c>
      <c r="C34" s="45">
        <v>3.9</v>
      </c>
      <c r="D34" s="45">
        <v>4.2</v>
      </c>
      <c r="E34" s="45">
        <v>4.4000000000000004</v>
      </c>
      <c r="F34" s="45">
        <v>5.4</v>
      </c>
      <c r="G34" s="45">
        <v>6.1</v>
      </c>
      <c r="H34" s="45">
        <v>7.2</v>
      </c>
      <c r="I34" s="45">
        <v>6.5</v>
      </c>
      <c r="J34" s="45">
        <v>6.8</v>
      </c>
      <c r="K34" s="45">
        <v>7</v>
      </c>
      <c r="L34" s="45">
        <v>6.8</v>
      </c>
      <c r="M34" s="45">
        <v>6.6</v>
      </c>
      <c r="N34" s="45">
        <v>6.8</v>
      </c>
      <c r="O34" s="45">
        <v>7.1</v>
      </c>
      <c r="P34" s="45">
        <v>8.6999999999999993</v>
      </c>
      <c r="Q34" s="45">
        <v>9</v>
      </c>
      <c r="R34" s="45">
        <v>9.9</v>
      </c>
      <c r="S34" s="45">
        <v>9.1</v>
      </c>
      <c r="T34" s="45">
        <v>9.9</v>
      </c>
    </row>
    <row r="35" spans="1:20">
      <c r="A35" s="42" t="s">
        <v>204</v>
      </c>
      <c r="B35" s="42" t="s">
        <v>548</v>
      </c>
      <c r="C35" s="42">
        <v>0.7</v>
      </c>
      <c r="D35" s="42">
        <v>0.7</v>
      </c>
      <c r="E35" s="42">
        <v>0.8</v>
      </c>
      <c r="F35" s="42">
        <v>1</v>
      </c>
      <c r="G35" s="42">
        <v>1</v>
      </c>
      <c r="H35" s="42">
        <v>1.2</v>
      </c>
      <c r="I35" s="42">
        <v>1.3</v>
      </c>
      <c r="J35" s="42">
        <v>2</v>
      </c>
      <c r="K35" s="42">
        <v>2.2000000000000002</v>
      </c>
      <c r="L35" s="42">
        <v>1.4</v>
      </c>
      <c r="M35" s="42">
        <v>1.1000000000000001</v>
      </c>
      <c r="N35" s="42">
        <v>1</v>
      </c>
      <c r="O35" s="42">
        <v>0.9</v>
      </c>
      <c r="P35" s="42">
        <v>0.9</v>
      </c>
      <c r="Q35" s="42">
        <v>1</v>
      </c>
      <c r="R35" s="42">
        <v>0.9</v>
      </c>
      <c r="S35" s="42">
        <v>0.6</v>
      </c>
      <c r="T35" s="42">
        <v>0.4</v>
      </c>
    </row>
    <row r="36" spans="1:20">
      <c r="A36" s="42" t="s">
        <v>206</v>
      </c>
      <c r="B36" s="42" t="s">
        <v>549</v>
      </c>
      <c r="C36" s="42">
        <v>3.2</v>
      </c>
      <c r="D36" s="42">
        <v>3.5</v>
      </c>
      <c r="E36" s="42">
        <v>3.6</v>
      </c>
      <c r="F36" s="42">
        <v>4.5</v>
      </c>
      <c r="G36" s="42">
        <v>5.0999999999999996</v>
      </c>
      <c r="H36" s="42">
        <v>6</v>
      </c>
      <c r="I36" s="42">
        <v>5.0999999999999996</v>
      </c>
      <c r="J36" s="42">
        <v>4.9000000000000004</v>
      </c>
      <c r="K36" s="42">
        <v>4.9000000000000004</v>
      </c>
      <c r="L36" s="42">
        <v>5.3</v>
      </c>
      <c r="M36" s="42">
        <v>5.5</v>
      </c>
      <c r="N36" s="42">
        <v>5.8</v>
      </c>
      <c r="O36" s="42">
        <v>6.2</v>
      </c>
      <c r="P36" s="42">
        <v>7.8</v>
      </c>
      <c r="Q36" s="42">
        <v>8</v>
      </c>
      <c r="R36" s="42">
        <v>9</v>
      </c>
      <c r="S36" s="42">
        <v>8.5</v>
      </c>
      <c r="T36" s="42">
        <v>9.5</v>
      </c>
    </row>
    <row r="37" spans="1:20">
      <c r="A37" s="42" t="s">
        <v>208</v>
      </c>
      <c r="B37" s="45" t="s">
        <v>550</v>
      </c>
      <c r="C37" s="45">
        <v>3.4</v>
      </c>
      <c r="D37" s="45">
        <v>3.2</v>
      </c>
      <c r="E37" s="45">
        <v>3</v>
      </c>
      <c r="F37" s="45">
        <v>3.7</v>
      </c>
      <c r="G37" s="45">
        <v>3.8</v>
      </c>
      <c r="H37" s="45">
        <v>4.3</v>
      </c>
      <c r="I37" s="45">
        <v>5.0999999999999996</v>
      </c>
      <c r="J37" s="45">
        <v>6</v>
      </c>
      <c r="K37" s="45">
        <v>5.0999999999999996</v>
      </c>
      <c r="L37" s="45">
        <v>5.6</v>
      </c>
      <c r="M37" s="45">
        <v>5.0999999999999996</v>
      </c>
      <c r="N37" s="45">
        <v>5.5</v>
      </c>
      <c r="O37" s="45">
        <v>5.9</v>
      </c>
      <c r="P37" s="45">
        <v>5.8</v>
      </c>
      <c r="Q37" s="45">
        <v>6.3</v>
      </c>
      <c r="R37" s="45">
        <v>8.1999999999999993</v>
      </c>
      <c r="S37" s="45">
        <v>6.6</v>
      </c>
      <c r="T37" s="45">
        <v>7.2</v>
      </c>
    </row>
    <row r="38" spans="1:20">
      <c r="A38" s="42" t="s">
        <v>210</v>
      </c>
      <c r="B38" s="42" t="s">
        <v>551</v>
      </c>
      <c r="C38" s="42">
        <v>4.7</v>
      </c>
      <c r="D38" s="42">
        <v>4.3</v>
      </c>
      <c r="E38" s="42">
        <v>5</v>
      </c>
      <c r="F38" s="42">
        <v>4.3</v>
      </c>
      <c r="G38" s="42">
        <v>3.8</v>
      </c>
      <c r="H38" s="42">
        <v>3.9</v>
      </c>
      <c r="I38" s="42">
        <v>3.5</v>
      </c>
      <c r="J38" s="42">
        <v>4.3</v>
      </c>
      <c r="K38" s="42">
        <v>3.3</v>
      </c>
      <c r="L38" s="42">
        <v>2.4</v>
      </c>
      <c r="M38" s="42">
        <v>2.7</v>
      </c>
      <c r="N38" s="42">
        <v>3.3</v>
      </c>
      <c r="O38" s="42">
        <v>3.1</v>
      </c>
      <c r="P38" s="42">
        <v>4</v>
      </c>
      <c r="Q38" s="42">
        <v>4.4000000000000004</v>
      </c>
      <c r="R38" s="42">
        <v>4.3</v>
      </c>
      <c r="S38" s="42">
        <v>2.9</v>
      </c>
      <c r="T38" s="42">
        <v>3</v>
      </c>
    </row>
    <row r="39" spans="1:20">
      <c r="A39" s="42" t="s">
        <v>212</v>
      </c>
      <c r="B39" s="42" t="s">
        <v>552</v>
      </c>
      <c r="C39" s="42">
        <v>1.3</v>
      </c>
      <c r="D39" s="42">
        <v>1.4</v>
      </c>
      <c r="E39" s="42">
        <v>1.6</v>
      </c>
      <c r="F39" s="42">
        <v>1.8</v>
      </c>
      <c r="G39" s="42">
        <v>2</v>
      </c>
      <c r="H39" s="42">
        <v>2.2000000000000002</v>
      </c>
      <c r="I39" s="42">
        <v>2.2999999999999998</v>
      </c>
      <c r="J39" s="42">
        <v>2.4</v>
      </c>
      <c r="K39" s="42">
        <v>2.4</v>
      </c>
      <c r="L39" s="42">
        <v>2.1</v>
      </c>
      <c r="M39" s="42">
        <v>2</v>
      </c>
      <c r="N39" s="42">
        <v>2.1</v>
      </c>
      <c r="O39" s="42">
        <v>2.2000000000000002</v>
      </c>
      <c r="P39" s="42">
        <v>2.6</v>
      </c>
      <c r="Q39" s="42">
        <v>3.2</v>
      </c>
      <c r="R39" s="42">
        <v>3.6</v>
      </c>
      <c r="S39" s="42">
        <v>3</v>
      </c>
      <c r="T39" s="42">
        <v>2.2999999999999998</v>
      </c>
    </row>
    <row r="40" spans="1:20">
      <c r="A40" s="42" t="s">
        <v>214</v>
      </c>
      <c r="B40" s="42" t="s">
        <v>553</v>
      </c>
      <c r="C40" s="42">
        <v>-1.3</v>
      </c>
      <c r="D40" s="42">
        <v>-1.2</v>
      </c>
      <c r="E40" s="42">
        <v>-1.3</v>
      </c>
      <c r="F40" s="42">
        <v>-1.1000000000000001</v>
      </c>
      <c r="G40" s="42">
        <v>-0.2</v>
      </c>
      <c r="H40" s="42">
        <v>-1.3</v>
      </c>
      <c r="I40" s="42">
        <v>-1.5</v>
      </c>
      <c r="J40" s="42">
        <v>-1.5</v>
      </c>
      <c r="K40" s="42">
        <v>1.5</v>
      </c>
      <c r="L40" s="42">
        <v>-1.9</v>
      </c>
      <c r="M40" s="42">
        <v>-2</v>
      </c>
      <c r="N40" s="42">
        <v>-1.4</v>
      </c>
      <c r="O40" s="42">
        <v>-0.8</v>
      </c>
      <c r="P40" s="42">
        <v>-1.7</v>
      </c>
      <c r="Q40" s="42">
        <v>-2.9</v>
      </c>
      <c r="R40" s="42">
        <v>-3.1</v>
      </c>
      <c r="S40" s="42">
        <v>-3.1</v>
      </c>
      <c r="T40" s="42">
        <v>-3.1</v>
      </c>
    </row>
    <row r="41" spans="1:20">
      <c r="A41" s="42" t="s">
        <v>216</v>
      </c>
      <c r="B41" s="44" t="s">
        <v>554</v>
      </c>
      <c r="C41" s="45">
        <v>259.89999999999998</v>
      </c>
      <c r="D41" s="45">
        <v>295.89999999999998</v>
      </c>
      <c r="E41" s="45">
        <v>296.5</v>
      </c>
      <c r="F41" s="45">
        <v>327.7</v>
      </c>
      <c r="G41" s="45">
        <v>342.8</v>
      </c>
      <c r="H41" s="45">
        <v>379.2</v>
      </c>
      <c r="I41" s="45">
        <v>418.5</v>
      </c>
      <c r="J41" s="45">
        <v>441.2</v>
      </c>
      <c r="K41" s="45">
        <v>464.4</v>
      </c>
      <c r="L41" s="45">
        <v>501.3</v>
      </c>
      <c r="M41" s="45">
        <v>569.1</v>
      </c>
      <c r="N41" s="45">
        <v>671.4</v>
      </c>
      <c r="O41" s="45">
        <v>765.2</v>
      </c>
      <c r="P41" s="45">
        <v>751.6</v>
      </c>
      <c r="Q41" s="45">
        <v>618.4</v>
      </c>
      <c r="R41" s="45">
        <v>462.7</v>
      </c>
      <c r="S41" s="45">
        <v>345.9</v>
      </c>
      <c r="T41" s="45">
        <v>329.2</v>
      </c>
    </row>
    <row r="42" spans="1:20">
      <c r="A42" s="42" t="s">
        <v>218</v>
      </c>
      <c r="B42" s="42" t="s">
        <v>555</v>
      </c>
      <c r="C42" s="42">
        <v>150.9</v>
      </c>
      <c r="D42" s="42">
        <v>176.4</v>
      </c>
      <c r="E42" s="42">
        <v>171.4</v>
      </c>
      <c r="F42" s="42">
        <v>191.1</v>
      </c>
      <c r="G42" s="42">
        <v>198.1</v>
      </c>
      <c r="H42" s="42">
        <v>224</v>
      </c>
      <c r="I42" s="42">
        <v>251.3</v>
      </c>
      <c r="J42" s="42">
        <v>265</v>
      </c>
      <c r="K42" s="42">
        <v>279.39999999999998</v>
      </c>
      <c r="L42" s="42">
        <v>298.8</v>
      </c>
      <c r="M42" s="42">
        <v>345.7</v>
      </c>
      <c r="N42" s="42">
        <v>417.5</v>
      </c>
      <c r="O42" s="42">
        <v>480.8</v>
      </c>
      <c r="P42" s="42">
        <v>468.8</v>
      </c>
      <c r="Q42" s="42">
        <v>354.1</v>
      </c>
      <c r="R42" s="42">
        <v>230.1</v>
      </c>
      <c r="S42" s="42">
        <v>133.9</v>
      </c>
      <c r="T42" s="42">
        <v>127.2</v>
      </c>
    </row>
    <row r="43" spans="1:20">
      <c r="A43" s="42" t="s">
        <v>220</v>
      </c>
      <c r="B43" s="42" t="s">
        <v>556</v>
      </c>
      <c r="C43" s="42">
        <v>140.1</v>
      </c>
      <c r="D43" s="42">
        <v>162.30000000000001</v>
      </c>
      <c r="E43" s="42">
        <v>153.5</v>
      </c>
      <c r="F43" s="42">
        <v>170.8</v>
      </c>
      <c r="G43" s="42">
        <v>175.2</v>
      </c>
      <c r="H43" s="42">
        <v>199.4</v>
      </c>
      <c r="I43" s="42">
        <v>223.8</v>
      </c>
      <c r="J43" s="42">
        <v>236.8</v>
      </c>
      <c r="K43" s="42">
        <v>249.1</v>
      </c>
      <c r="L43" s="42">
        <v>265.89999999999998</v>
      </c>
      <c r="M43" s="42">
        <v>310.60000000000002</v>
      </c>
      <c r="N43" s="42">
        <v>377.6</v>
      </c>
      <c r="O43" s="42">
        <v>433.5</v>
      </c>
      <c r="P43" s="42">
        <v>416</v>
      </c>
      <c r="Q43" s="42">
        <v>305.2</v>
      </c>
      <c r="R43" s="42">
        <v>185.8</v>
      </c>
      <c r="S43" s="42">
        <v>105.3</v>
      </c>
      <c r="T43" s="42">
        <v>112.6</v>
      </c>
    </row>
    <row r="44" spans="1:20">
      <c r="A44" s="42" t="s">
        <v>222</v>
      </c>
      <c r="B44" s="42" t="s">
        <v>557</v>
      </c>
      <c r="C44" s="42">
        <v>10.8</v>
      </c>
      <c r="D44" s="42">
        <v>14.1</v>
      </c>
      <c r="E44" s="42">
        <v>17.899999999999999</v>
      </c>
      <c r="F44" s="42">
        <v>20.3</v>
      </c>
      <c r="G44" s="42">
        <v>22.9</v>
      </c>
      <c r="H44" s="42">
        <v>24.6</v>
      </c>
      <c r="I44" s="42">
        <v>27.4</v>
      </c>
      <c r="J44" s="42">
        <v>28.3</v>
      </c>
      <c r="K44" s="42">
        <v>30.3</v>
      </c>
      <c r="L44" s="42">
        <v>33</v>
      </c>
      <c r="M44" s="42">
        <v>35.1</v>
      </c>
      <c r="N44" s="42">
        <v>39.9</v>
      </c>
      <c r="O44" s="42">
        <v>47.3</v>
      </c>
      <c r="P44" s="42">
        <v>52.8</v>
      </c>
      <c r="Q44" s="42">
        <v>49</v>
      </c>
      <c r="R44" s="42">
        <v>44.3</v>
      </c>
      <c r="S44" s="42">
        <v>28.5</v>
      </c>
      <c r="T44" s="42">
        <v>14.7</v>
      </c>
    </row>
    <row r="45" spans="1:20">
      <c r="A45" s="42" t="s">
        <v>224</v>
      </c>
      <c r="B45" s="42" t="s">
        <v>542</v>
      </c>
      <c r="C45" s="42">
        <v>109</v>
      </c>
      <c r="D45" s="42">
        <v>119.5</v>
      </c>
      <c r="E45" s="42">
        <v>125.1</v>
      </c>
      <c r="F45" s="42">
        <v>136.6</v>
      </c>
      <c r="G45" s="42">
        <v>144.69999999999999</v>
      </c>
      <c r="H45" s="42">
        <v>155.30000000000001</v>
      </c>
      <c r="I45" s="42">
        <v>167.2</v>
      </c>
      <c r="J45" s="42">
        <v>176.1</v>
      </c>
      <c r="K45" s="42">
        <v>185</v>
      </c>
      <c r="L45" s="42">
        <v>202.4</v>
      </c>
      <c r="M45" s="42">
        <v>223.4</v>
      </c>
      <c r="N45" s="42">
        <v>253.9</v>
      </c>
      <c r="O45" s="42">
        <v>284.39999999999998</v>
      </c>
      <c r="P45" s="42">
        <v>282.8</v>
      </c>
      <c r="Q45" s="42">
        <v>264.3</v>
      </c>
      <c r="R45" s="42">
        <v>232.5</v>
      </c>
      <c r="S45" s="42">
        <v>212.1</v>
      </c>
      <c r="T45" s="42">
        <v>202</v>
      </c>
    </row>
    <row r="46" spans="1:20">
      <c r="A46" s="42" t="s">
        <v>226</v>
      </c>
      <c r="B46" s="42" t="s">
        <v>558</v>
      </c>
      <c r="C46" s="42">
        <v>7.3</v>
      </c>
      <c r="D46" s="42">
        <v>9.6</v>
      </c>
      <c r="E46" s="42">
        <v>11.6</v>
      </c>
      <c r="F46" s="42">
        <v>13.2</v>
      </c>
      <c r="G46" s="42">
        <v>13.9</v>
      </c>
      <c r="H46" s="42">
        <v>14.7</v>
      </c>
      <c r="I46" s="42">
        <v>14.3</v>
      </c>
      <c r="J46" s="42">
        <v>11</v>
      </c>
      <c r="K46" s="42">
        <v>9</v>
      </c>
      <c r="L46" s="42">
        <v>9.5</v>
      </c>
      <c r="M46" s="42">
        <v>7.9</v>
      </c>
      <c r="N46" s="42">
        <v>8.4</v>
      </c>
      <c r="O46" s="42">
        <v>10.1</v>
      </c>
      <c r="P46" s="42">
        <v>8.3000000000000007</v>
      </c>
      <c r="Q46" s="42">
        <v>6.9</v>
      </c>
      <c r="R46" s="42">
        <v>5.8</v>
      </c>
      <c r="S46" s="42">
        <v>3.5</v>
      </c>
      <c r="T46" s="42">
        <v>3.5</v>
      </c>
    </row>
    <row r="47" spans="1:20">
      <c r="A47" s="42" t="s">
        <v>228</v>
      </c>
      <c r="B47" s="42" t="s">
        <v>559</v>
      </c>
      <c r="C47" s="42">
        <v>0.5</v>
      </c>
      <c r="D47" s="42">
        <v>0.3</v>
      </c>
      <c r="E47" s="42">
        <v>0.5</v>
      </c>
      <c r="F47" s="42">
        <v>0.6</v>
      </c>
      <c r="G47" s="42">
        <v>0.8</v>
      </c>
      <c r="H47" s="42">
        <v>1</v>
      </c>
      <c r="I47" s="42">
        <v>1.3</v>
      </c>
      <c r="J47" s="42">
        <v>1.4</v>
      </c>
      <c r="K47" s="42">
        <v>1.6</v>
      </c>
      <c r="L47" s="42">
        <v>1.5</v>
      </c>
      <c r="M47" s="42">
        <v>1.8</v>
      </c>
      <c r="N47" s="42">
        <v>1.7</v>
      </c>
      <c r="O47" s="42">
        <v>1.5</v>
      </c>
      <c r="P47" s="42">
        <v>2.1</v>
      </c>
      <c r="Q47" s="42">
        <v>2.9</v>
      </c>
      <c r="R47" s="42">
        <v>3.8</v>
      </c>
      <c r="S47" s="42">
        <v>2.5</v>
      </c>
      <c r="T47" s="42">
        <v>1.6</v>
      </c>
    </row>
    <row r="48" spans="1:20">
      <c r="A48" s="42" t="s">
        <v>230</v>
      </c>
      <c r="B48" s="42" t="s">
        <v>560</v>
      </c>
      <c r="C48" s="42">
        <v>74</v>
      </c>
      <c r="D48" s="42">
        <v>78.900000000000006</v>
      </c>
      <c r="E48" s="42">
        <v>81.3</v>
      </c>
      <c r="F48" s="42">
        <v>87</v>
      </c>
      <c r="G48" s="42">
        <v>91</v>
      </c>
      <c r="H48" s="42">
        <v>93.8</v>
      </c>
      <c r="I48" s="42">
        <v>101.2</v>
      </c>
      <c r="J48" s="42">
        <v>109</v>
      </c>
      <c r="K48" s="42">
        <v>115.9</v>
      </c>
      <c r="L48" s="42">
        <v>125.9</v>
      </c>
      <c r="M48" s="42">
        <v>137.30000000000001</v>
      </c>
      <c r="N48" s="42">
        <v>150.19999999999999</v>
      </c>
      <c r="O48" s="42">
        <v>164.4</v>
      </c>
      <c r="P48" s="42">
        <v>173.8</v>
      </c>
      <c r="Q48" s="42">
        <v>171.9</v>
      </c>
      <c r="R48" s="42">
        <v>161.1</v>
      </c>
      <c r="S48" s="42">
        <v>151.9</v>
      </c>
      <c r="T48" s="42">
        <v>147.6</v>
      </c>
    </row>
    <row r="49" spans="1:20">
      <c r="A49" s="42" t="s">
        <v>232</v>
      </c>
      <c r="B49" s="42" t="s">
        <v>552</v>
      </c>
      <c r="C49" s="42">
        <v>29.2</v>
      </c>
      <c r="D49" s="42">
        <v>31.7</v>
      </c>
      <c r="E49" s="42">
        <v>33</v>
      </c>
      <c r="F49" s="42">
        <v>37.5</v>
      </c>
      <c r="G49" s="42">
        <v>41.5</v>
      </c>
      <c r="H49" s="42">
        <v>48.9</v>
      </c>
      <c r="I49" s="42">
        <v>53.8</v>
      </c>
      <c r="J49" s="42">
        <v>56.1</v>
      </c>
      <c r="K49" s="42">
        <v>60.4</v>
      </c>
      <c r="L49" s="42">
        <v>68.8</v>
      </c>
      <c r="M49" s="42">
        <v>80.3</v>
      </c>
      <c r="N49" s="42">
        <v>96.1</v>
      </c>
      <c r="O49" s="42">
        <v>109.9</v>
      </c>
      <c r="P49" s="42">
        <v>101.5</v>
      </c>
      <c r="Q49" s="42">
        <v>86.6</v>
      </c>
      <c r="R49" s="42">
        <v>66.900000000000006</v>
      </c>
      <c r="S49" s="42">
        <v>58.6</v>
      </c>
      <c r="T49" s="42">
        <v>55.2</v>
      </c>
    </row>
    <row r="50" spans="1:20">
      <c r="A50" s="42" t="s">
        <v>234</v>
      </c>
      <c r="B50" s="42" t="s">
        <v>553</v>
      </c>
      <c r="C50" s="42">
        <v>-2</v>
      </c>
      <c r="D50" s="42">
        <v>-1</v>
      </c>
      <c r="E50" s="42">
        <v>-1.2</v>
      </c>
      <c r="F50" s="42">
        <v>-1.7</v>
      </c>
      <c r="G50" s="42">
        <v>-2.4</v>
      </c>
      <c r="H50" s="42">
        <v>-3.1</v>
      </c>
      <c r="I50" s="42">
        <v>-3.4</v>
      </c>
      <c r="J50" s="42">
        <v>-1.3</v>
      </c>
      <c r="K50" s="42">
        <v>-1.8</v>
      </c>
      <c r="L50" s="42">
        <v>-3.4</v>
      </c>
      <c r="M50" s="42">
        <v>-3.8</v>
      </c>
      <c r="N50" s="42">
        <v>-2.4</v>
      </c>
      <c r="O50" s="42">
        <v>-1.6</v>
      </c>
      <c r="P50" s="42">
        <v>-2.9</v>
      </c>
      <c r="Q50" s="42">
        <v>-4</v>
      </c>
      <c r="R50" s="42">
        <v>-5.0999999999999996</v>
      </c>
      <c r="S50" s="42">
        <v>-4.4000000000000004</v>
      </c>
      <c r="T50" s="42">
        <v>-5.9</v>
      </c>
    </row>
    <row r="51" spans="1:20">
      <c r="A51" s="42" t="s">
        <v>129</v>
      </c>
      <c r="B51" s="28" t="s">
        <v>249</v>
      </c>
      <c r="C51" s="42" t="s">
        <v>250</v>
      </c>
      <c r="D51" s="42" t="s">
        <v>250</v>
      </c>
      <c r="E51" s="42" t="s">
        <v>250</v>
      </c>
      <c r="F51" s="42" t="s">
        <v>250</v>
      </c>
      <c r="G51" s="42" t="s">
        <v>250</v>
      </c>
      <c r="H51" s="42" t="s">
        <v>250</v>
      </c>
      <c r="I51" s="42" t="s">
        <v>250</v>
      </c>
      <c r="J51" s="42" t="s">
        <v>250</v>
      </c>
      <c r="K51" s="42" t="s">
        <v>250</v>
      </c>
      <c r="L51" s="42" t="s">
        <v>250</v>
      </c>
      <c r="M51" s="42" t="s">
        <v>250</v>
      </c>
      <c r="N51" s="42" t="s">
        <v>250</v>
      </c>
      <c r="O51" s="42" t="s">
        <v>250</v>
      </c>
      <c r="P51" s="42" t="s">
        <v>250</v>
      </c>
      <c r="Q51" s="42" t="s">
        <v>250</v>
      </c>
      <c r="R51" s="42" t="s">
        <v>250</v>
      </c>
      <c r="S51" s="42" t="s">
        <v>250</v>
      </c>
      <c r="T51" s="42" t="s">
        <v>250</v>
      </c>
    </row>
    <row r="52" spans="1:20">
      <c r="A52" s="42" t="s">
        <v>236</v>
      </c>
      <c r="B52" s="42" t="s">
        <v>561</v>
      </c>
      <c r="C52" s="42">
        <v>409.9</v>
      </c>
      <c r="D52" s="42">
        <v>451.7</v>
      </c>
      <c r="E52" s="42">
        <v>471.7</v>
      </c>
      <c r="F52" s="42">
        <v>515.79999999999995</v>
      </c>
      <c r="G52" s="42">
        <v>552.1</v>
      </c>
      <c r="H52" s="42">
        <v>607.70000000000005</v>
      </c>
      <c r="I52" s="42">
        <v>651.20000000000005</v>
      </c>
      <c r="J52" s="42">
        <v>703.6</v>
      </c>
      <c r="K52" s="42">
        <v>731.6</v>
      </c>
      <c r="L52" s="42">
        <v>718.5</v>
      </c>
      <c r="M52" s="42">
        <v>774.5</v>
      </c>
      <c r="N52" s="42">
        <v>883.8</v>
      </c>
      <c r="O52" s="42">
        <v>1007.2</v>
      </c>
      <c r="P52" s="42">
        <v>1085.7</v>
      </c>
      <c r="Q52" s="42">
        <v>1060.4000000000001</v>
      </c>
      <c r="R52" s="42">
        <v>986.6</v>
      </c>
      <c r="S52" s="42">
        <v>741.8</v>
      </c>
      <c r="T52" s="42">
        <v>655.20000000000005</v>
      </c>
    </row>
    <row r="53" spans="1:20">
      <c r="A53" s="42" t="s">
        <v>238</v>
      </c>
      <c r="B53" s="42" t="s">
        <v>562</v>
      </c>
      <c r="C53" s="42">
        <v>177.1</v>
      </c>
      <c r="D53" s="42">
        <v>186.6</v>
      </c>
      <c r="E53" s="42">
        <v>206.9</v>
      </c>
      <c r="F53" s="42">
        <v>223.9</v>
      </c>
      <c r="G53" s="42">
        <v>248.5</v>
      </c>
      <c r="H53" s="42">
        <v>274.3</v>
      </c>
      <c r="I53" s="42">
        <v>283.2</v>
      </c>
      <c r="J53" s="42">
        <v>317.2</v>
      </c>
      <c r="K53" s="42">
        <v>325.8</v>
      </c>
      <c r="L53" s="42">
        <v>282.60000000000002</v>
      </c>
      <c r="M53" s="42">
        <v>281.89999999999998</v>
      </c>
      <c r="N53" s="42">
        <v>306</v>
      </c>
      <c r="O53" s="42">
        <v>350.3</v>
      </c>
      <c r="P53" s="42">
        <v>432.7</v>
      </c>
      <c r="Q53" s="42">
        <v>524.6</v>
      </c>
      <c r="R53" s="42">
        <v>585.79999999999995</v>
      </c>
      <c r="S53" s="42">
        <v>450.1</v>
      </c>
      <c r="T53" s="42">
        <v>375.3</v>
      </c>
    </row>
    <row r="54" spans="1:20">
      <c r="A54" s="42" t="s">
        <v>240</v>
      </c>
      <c r="B54" s="42" t="s">
        <v>563</v>
      </c>
      <c r="C54" s="42">
        <v>232.8</v>
      </c>
      <c r="D54" s="42">
        <v>265.2</v>
      </c>
      <c r="E54" s="42">
        <v>264.8</v>
      </c>
      <c r="F54" s="42">
        <v>291.89999999999998</v>
      </c>
      <c r="G54" s="42">
        <v>303.7</v>
      </c>
      <c r="H54" s="42">
        <v>333.4</v>
      </c>
      <c r="I54" s="42">
        <v>368.1</v>
      </c>
      <c r="J54" s="42">
        <v>386.4</v>
      </c>
      <c r="K54" s="42">
        <v>405.8</v>
      </c>
      <c r="L54" s="42">
        <v>435.8</v>
      </c>
      <c r="M54" s="42">
        <v>492.6</v>
      </c>
      <c r="N54" s="42">
        <v>577.79999999999995</v>
      </c>
      <c r="O54" s="42">
        <v>656.9</v>
      </c>
      <c r="P54" s="42">
        <v>653</v>
      </c>
      <c r="Q54" s="42">
        <v>535.79999999999995</v>
      </c>
      <c r="R54" s="42">
        <v>400.9</v>
      </c>
      <c r="S54" s="42">
        <v>291.8</v>
      </c>
      <c r="T54" s="42">
        <v>279.89999999999998</v>
      </c>
    </row>
    <row r="55" spans="1:20">
      <c r="B55" s="54" t="s">
        <v>571</v>
      </c>
      <c r="C55" s="54">
        <f>C9+C20+C21+C28+C31+C32+C34+C37+C41</f>
        <v>405.7</v>
      </c>
      <c r="D55" s="54">
        <f t="shared" ref="D55:S55" si="0">D9+D20+D21+D28+D31+D32+D34+D37+D41</f>
        <v>451.9</v>
      </c>
      <c r="E55" s="54">
        <f t="shared" si="0"/>
        <v>471.9</v>
      </c>
      <c r="F55" s="54">
        <f t="shared" si="0"/>
        <v>518.29999999999995</v>
      </c>
      <c r="G55" s="54">
        <f t="shared" si="0"/>
        <v>550.6</v>
      </c>
      <c r="H55" s="54">
        <f t="shared" si="0"/>
        <v>611.70000000000005</v>
      </c>
      <c r="I55" s="54">
        <f t="shared" si="0"/>
        <v>662.2</v>
      </c>
      <c r="J55" s="54">
        <f t="shared" si="0"/>
        <v>713.2</v>
      </c>
      <c r="K55" s="54">
        <f t="shared" si="0"/>
        <v>735.80000000000007</v>
      </c>
      <c r="L55" s="54">
        <f t="shared" si="0"/>
        <v>736.3</v>
      </c>
      <c r="M55" s="54">
        <f t="shared" si="0"/>
        <v>793.80000000000007</v>
      </c>
      <c r="N55" s="54">
        <f t="shared" si="0"/>
        <v>906.6</v>
      </c>
      <c r="O55" s="54">
        <f t="shared" si="0"/>
        <v>1022.2</v>
      </c>
      <c r="P55" s="54">
        <f t="shared" si="0"/>
        <v>1052.3</v>
      </c>
      <c r="Q55" s="54">
        <f t="shared" si="0"/>
        <v>992.2</v>
      </c>
      <c r="R55" s="54">
        <f t="shared" si="0"/>
        <v>876.7</v>
      </c>
      <c r="S55" s="54">
        <f t="shared" si="0"/>
        <v>692.30000000000007</v>
      </c>
      <c r="T55" s="54">
        <f>T9+T20+T21+T28+T31+T32+T34+T37+T41</f>
        <v>590.90000000000009</v>
      </c>
    </row>
    <row r="56" spans="1:20">
      <c r="B56" s="54" t="s">
        <v>572</v>
      </c>
      <c r="C56" s="55" t="e">
        <f>C55*1000/C58</f>
        <v>#REF!</v>
      </c>
      <c r="D56" s="55" t="e">
        <f t="shared" ref="D56:T56" si="1">D55*1000/D58</f>
        <v>#REF!</v>
      </c>
      <c r="E56" s="55" t="e">
        <f t="shared" si="1"/>
        <v>#DIV/0!</v>
      </c>
      <c r="F56" s="55" t="e">
        <f t="shared" si="1"/>
        <v>#DIV/0!</v>
      </c>
      <c r="G56" s="55" t="e">
        <f t="shared" si="1"/>
        <v>#DIV/0!</v>
      </c>
      <c r="H56" s="55" t="e">
        <f t="shared" si="1"/>
        <v>#DIV/0!</v>
      </c>
      <c r="I56" s="55" t="e">
        <f t="shared" si="1"/>
        <v>#DIV/0!</v>
      </c>
      <c r="J56" s="55" t="e">
        <f t="shared" si="1"/>
        <v>#DIV/0!</v>
      </c>
      <c r="K56" s="55" t="e">
        <f t="shared" si="1"/>
        <v>#DIV/0!</v>
      </c>
      <c r="L56" s="55" t="e">
        <f t="shared" si="1"/>
        <v>#DIV/0!</v>
      </c>
      <c r="M56" s="55" t="e">
        <f t="shared" si="1"/>
        <v>#DIV/0!</v>
      </c>
      <c r="N56" s="55" t="e">
        <f t="shared" si="1"/>
        <v>#DIV/0!</v>
      </c>
      <c r="O56" s="55" t="e">
        <f t="shared" si="1"/>
        <v>#DIV/0!</v>
      </c>
      <c r="P56" s="55" t="e">
        <f t="shared" si="1"/>
        <v>#DIV/0!</v>
      </c>
      <c r="Q56" s="55" t="e">
        <f t="shared" si="1"/>
        <v>#DIV/0!</v>
      </c>
      <c r="R56" s="55" t="e">
        <f t="shared" si="1"/>
        <v>#DIV/0!</v>
      </c>
      <c r="S56" s="55" t="e">
        <f t="shared" si="1"/>
        <v>#DIV/0!</v>
      </c>
      <c r="T56" s="55" t="e">
        <f t="shared" si="1"/>
        <v>#DIV/0!</v>
      </c>
    </row>
    <row r="57" spans="1:20">
      <c r="B57" s="54" t="s">
        <v>570</v>
      </c>
      <c r="C57" s="56" t="e">
        <f>C7*1000/C58</f>
        <v>#REF!</v>
      </c>
      <c r="D57" s="56" t="e">
        <f t="shared" ref="D57:T57" si="2">D7*1000/D58</f>
        <v>#REF!</v>
      </c>
      <c r="E57" s="56" t="e">
        <f t="shared" si="2"/>
        <v>#DIV/0!</v>
      </c>
      <c r="F57" s="56" t="e">
        <f t="shared" si="2"/>
        <v>#DIV/0!</v>
      </c>
      <c r="G57" s="56" t="e">
        <f t="shared" si="2"/>
        <v>#DIV/0!</v>
      </c>
      <c r="H57" s="56" t="e">
        <f t="shared" si="2"/>
        <v>#DIV/0!</v>
      </c>
      <c r="I57" s="56" t="e">
        <f t="shared" si="2"/>
        <v>#DIV/0!</v>
      </c>
      <c r="J57" s="56" t="e">
        <f t="shared" si="2"/>
        <v>#DIV/0!</v>
      </c>
      <c r="K57" s="56" t="e">
        <f t="shared" si="2"/>
        <v>#DIV/0!</v>
      </c>
      <c r="L57" s="56" t="e">
        <f t="shared" si="2"/>
        <v>#DIV/0!</v>
      </c>
      <c r="M57" s="56" t="e">
        <f t="shared" si="2"/>
        <v>#DIV/0!</v>
      </c>
      <c r="N57" s="56" t="e">
        <f t="shared" si="2"/>
        <v>#DIV/0!</v>
      </c>
      <c r="O57" s="56" t="e">
        <f t="shared" si="2"/>
        <v>#DIV/0!</v>
      </c>
      <c r="P57" s="56" t="e">
        <f t="shared" si="2"/>
        <v>#DIV/0!</v>
      </c>
      <c r="Q57" s="56" t="e">
        <f t="shared" si="2"/>
        <v>#DIV/0!</v>
      </c>
      <c r="R57" s="56" t="e">
        <f t="shared" si="2"/>
        <v>#DIV/0!</v>
      </c>
      <c r="S57" s="56" t="e">
        <f t="shared" si="2"/>
        <v>#DIV/0!</v>
      </c>
      <c r="T57" s="56" t="e">
        <f t="shared" si="2"/>
        <v>#DIV/0!</v>
      </c>
    </row>
    <row r="58" spans="1:20">
      <c r="B58" s="57" t="e">
        <f>'Invest. vs. Ship.'!#REF!</f>
        <v>#REF!</v>
      </c>
      <c r="C58" s="57" t="e">
        <f>'Invest. vs. Ship.'!#REF!</f>
        <v>#REF!</v>
      </c>
      <c r="D58" s="57" t="e">
        <f>'Invest. vs. Ship.'!#REF!</f>
        <v>#REF!</v>
      </c>
      <c r="E58" s="57">
        <f>'Invest. vs. Ship.'!L128</f>
        <v>0</v>
      </c>
      <c r="F58" s="57">
        <f>'Invest. vs. Ship.'!M126</f>
        <v>0</v>
      </c>
      <c r="G58" s="57">
        <f>'Invest. vs. Ship.'!N130</f>
        <v>0</v>
      </c>
      <c r="H58" s="57">
        <f>'Invest. vs. Ship.'!O128</f>
        <v>0</v>
      </c>
      <c r="I58" s="57">
        <f>'Invest. vs. Ship.'!P128</f>
        <v>0</v>
      </c>
      <c r="J58" s="57">
        <f>'Invest. vs. Ship.'!Q128</f>
        <v>0</v>
      </c>
      <c r="K58" s="57">
        <f>'Invest. vs. Ship.'!R128</f>
        <v>0</v>
      </c>
      <c r="L58" s="57">
        <f>'Invest. vs. Ship.'!S128</f>
        <v>0</v>
      </c>
      <c r="M58" s="57">
        <f>'Invest. vs. Ship.'!T128</f>
        <v>0</v>
      </c>
      <c r="N58" s="57">
        <f>'Invest. vs. Ship.'!U128</f>
        <v>0</v>
      </c>
      <c r="O58" s="57">
        <f>'Invest. vs. Ship.'!V128</f>
        <v>0</v>
      </c>
      <c r="P58" s="57">
        <f>'Invest. vs. Ship.'!W128</f>
        <v>0</v>
      </c>
      <c r="Q58" s="57">
        <f>'Invest. vs. Ship.'!X128</f>
        <v>0</v>
      </c>
      <c r="R58" s="57">
        <f>'Invest. vs. Ship.'!Y128</f>
        <v>0</v>
      </c>
      <c r="S58" s="57">
        <f>'Invest. vs. Ship.'!Z128</f>
        <v>0</v>
      </c>
      <c r="T58" s="57">
        <f>'Invest. vs. Ship.'!AA128</f>
        <v>0</v>
      </c>
    </row>
    <row r="59" spans="1:20" s="50" customFormat="1">
      <c r="B59" s="29" t="s">
        <v>573</v>
      </c>
      <c r="C59" s="29">
        <v>1.00242522231205</v>
      </c>
      <c r="D59" s="29">
        <v>1.0113177041228778</v>
      </c>
      <c r="E59" s="29">
        <v>1.0234438156831043</v>
      </c>
      <c r="F59" s="29">
        <v>1.0226354082457558</v>
      </c>
      <c r="G59" s="29">
        <v>1.0177849636216654</v>
      </c>
      <c r="H59" s="29">
        <v>1.0097008892481811</v>
      </c>
      <c r="I59" s="29">
        <v>1.0048504446240905</v>
      </c>
      <c r="J59" s="29">
        <v>1.0024252223120453</v>
      </c>
      <c r="K59" s="29">
        <v>1</v>
      </c>
      <c r="L59" s="29">
        <v>0.99353274050121265</v>
      </c>
      <c r="M59" s="29">
        <v>0.98544866612772841</v>
      </c>
      <c r="N59" s="29">
        <v>0.98706548100242519</v>
      </c>
      <c r="O59" s="29">
        <v>1</v>
      </c>
      <c r="P59" s="29">
        <v>1.0202101859337105</v>
      </c>
      <c r="Q59" s="29">
        <v>1.0291026677445432</v>
      </c>
      <c r="R59" s="29">
        <v>1.0485044462409052</v>
      </c>
      <c r="S59" s="29">
        <v>1.0614389652384804</v>
      </c>
      <c r="T59" s="29">
        <v>1.0598221503637832</v>
      </c>
    </row>
    <row r="60" spans="1:20" s="50" customFormat="1">
      <c r="B60" s="52" t="s">
        <v>574</v>
      </c>
      <c r="C60" s="53">
        <f>C55*1000/C59</f>
        <v>404718.46774193359</v>
      </c>
      <c r="D60" s="53">
        <f>D55*1000/D59</f>
        <v>446842.76578737015</v>
      </c>
      <c r="E60" s="53">
        <f t="shared" ref="E60:T60" si="3">E55*1000/E59</f>
        <v>461090.28436018957</v>
      </c>
      <c r="F60" s="53">
        <f t="shared" si="3"/>
        <v>506827.74703557306</v>
      </c>
      <c r="G60" s="53">
        <f t="shared" si="3"/>
        <v>540978.7132644956</v>
      </c>
      <c r="H60" s="53">
        <f t="shared" si="3"/>
        <v>605822.97838270618</v>
      </c>
      <c r="I60" s="53">
        <f t="shared" si="3"/>
        <v>659003.53982300893</v>
      </c>
      <c r="J60" s="53">
        <f t="shared" si="3"/>
        <v>711474.51612903224</v>
      </c>
      <c r="K60" s="53">
        <f t="shared" si="3"/>
        <v>735800.00000000012</v>
      </c>
      <c r="L60" s="53">
        <f t="shared" si="3"/>
        <v>741092.83970707888</v>
      </c>
      <c r="M60" s="53">
        <f t="shared" si="3"/>
        <v>805521.41099261702</v>
      </c>
      <c r="N60" s="53">
        <f t="shared" si="3"/>
        <v>918480.09828009829</v>
      </c>
      <c r="O60" s="53">
        <f t="shared" si="3"/>
        <v>1022200</v>
      </c>
      <c r="P60" s="53">
        <f t="shared" si="3"/>
        <v>1031454.1204437402</v>
      </c>
      <c r="Q60" s="53">
        <f t="shared" si="3"/>
        <v>964140.92694422626</v>
      </c>
      <c r="R60" s="53">
        <f t="shared" si="3"/>
        <v>836143.33076330007</v>
      </c>
      <c r="S60" s="53">
        <f t="shared" si="3"/>
        <v>652227.79893373954</v>
      </c>
      <c r="T60" s="53">
        <f t="shared" si="3"/>
        <v>557546.37681159435</v>
      </c>
    </row>
    <row r="61" spans="1:20" s="50" customFormat="1">
      <c r="B61" s="52" t="s">
        <v>575</v>
      </c>
      <c r="C61" s="53">
        <f>C7*1000/C59</f>
        <v>435942.74193548184</v>
      </c>
      <c r="D61" s="53">
        <f t="shared" ref="D61:T61" si="4">D7*1000/D59</f>
        <v>477199.20063948847</v>
      </c>
      <c r="E61" s="53">
        <f t="shared" si="4"/>
        <v>492259.55766192736</v>
      </c>
      <c r="F61" s="53">
        <f t="shared" si="4"/>
        <v>540075.17786561267</v>
      </c>
      <c r="G61" s="53">
        <f t="shared" si="4"/>
        <v>582637.80778395548</v>
      </c>
      <c r="H61" s="53">
        <f t="shared" si="4"/>
        <v>648112.73018414725</v>
      </c>
      <c r="I61" s="53">
        <f t="shared" si="4"/>
        <v>699009.49316170556</v>
      </c>
      <c r="J61" s="53">
        <f t="shared" si="4"/>
        <v>757462.98387096764</v>
      </c>
      <c r="K61" s="53">
        <f t="shared" si="4"/>
        <v>794100</v>
      </c>
      <c r="L61" s="53">
        <f t="shared" si="4"/>
        <v>789103.33604556543</v>
      </c>
      <c r="M61" s="53">
        <f t="shared" si="4"/>
        <v>863566.03773584904</v>
      </c>
      <c r="N61" s="53">
        <f t="shared" si="4"/>
        <v>990917.03521703521</v>
      </c>
      <c r="O61" s="53">
        <f t="shared" si="4"/>
        <v>1116900</v>
      </c>
      <c r="P61" s="53">
        <f t="shared" si="4"/>
        <v>1161721.3946117274</v>
      </c>
      <c r="Q61" s="53">
        <f t="shared" si="4"/>
        <v>1110967.8711704635</v>
      </c>
      <c r="R61" s="53">
        <f t="shared" si="4"/>
        <v>1000472.6291441791</v>
      </c>
      <c r="S61" s="53">
        <f t="shared" si="4"/>
        <v>749831.15003808064</v>
      </c>
      <c r="T61" s="53">
        <f t="shared" si="4"/>
        <v>663884.97330282233</v>
      </c>
    </row>
    <row r="62" spans="1:20" s="50" customFormat="1">
      <c r="B62" s="29"/>
      <c r="C62" s="29"/>
      <c r="D62" s="29"/>
      <c r="E62" s="29"/>
      <c r="F62" s="29"/>
      <c r="G62" s="29"/>
      <c r="H62" s="29"/>
      <c r="I62" s="29"/>
      <c r="J62" s="29"/>
      <c r="K62" s="29"/>
      <c r="L62" s="29"/>
      <c r="M62" s="29"/>
      <c r="N62" s="29"/>
      <c r="O62" s="29"/>
      <c r="P62" s="29"/>
      <c r="Q62" s="29"/>
      <c r="R62" s="29"/>
      <c r="S62" s="29"/>
      <c r="T62" s="29"/>
    </row>
    <row r="63" spans="1:20" s="50" customFormat="1">
      <c r="B63" s="29"/>
      <c r="C63" s="29"/>
      <c r="D63" s="29"/>
      <c r="E63" s="29"/>
      <c r="F63" s="29"/>
      <c r="G63" s="29"/>
      <c r="H63" s="29"/>
      <c r="I63" s="29"/>
      <c r="J63" s="29"/>
      <c r="K63" s="29"/>
      <c r="L63" s="29"/>
      <c r="M63" s="29"/>
      <c r="N63" s="29"/>
      <c r="O63" s="29"/>
      <c r="P63" s="29"/>
      <c r="Q63" s="29"/>
      <c r="R63" s="29"/>
      <c r="S63" s="29"/>
      <c r="T63" s="29"/>
    </row>
    <row r="64" spans="1:20" s="50" customFormat="1">
      <c r="B64" s="29"/>
      <c r="C64" s="29"/>
      <c r="D64" s="29"/>
      <c r="E64" s="29"/>
      <c r="F64" s="29"/>
      <c r="G64" s="29"/>
      <c r="H64" s="29"/>
      <c r="I64" s="29"/>
      <c r="J64" s="29"/>
      <c r="K64" s="29"/>
      <c r="L64" s="29"/>
      <c r="M64" s="29"/>
      <c r="N64" s="29"/>
      <c r="O64" s="29"/>
      <c r="P64" s="29"/>
      <c r="Q64" s="29"/>
      <c r="R64" s="29"/>
      <c r="S64" s="29"/>
      <c r="T64" s="29"/>
    </row>
    <row r="67" spans="1:20" ht="14.25">
      <c r="A67" s="682" t="s">
        <v>244</v>
      </c>
      <c r="B67" s="679"/>
      <c r="C67" s="679"/>
      <c r="D67" s="679"/>
      <c r="E67" s="679"/>
      <c r="F67" s="679"/>
      <c r="G67" s="679"/>
      <c r="H67" s="679"/>
      <c r="I67" s="679"/>
      <c r="J67" s="679"/>
      <c r="K67" s="679"/>
      <c r="L67" s="679"/>
      <c r="M67" s="679"/>
      <c r="N67" s="679"/>
      <c r="O67" s="679"/>
      <c r="P67" s="679"/>
      <c r="Q67" s="679"/>
      <c r="R67" s="679"/>
      <c r="S67" s="679"/>
      <c r="T67" s="679"/>
    </row>
    <row r="68" spans="1:20">
      <c r="A68" s="678" t="s">
        <v>564</v>
      </c>
      <c r="B68" s="679"/>
      <c r="C68" s="679"/>
      <c r="D68" s="679"/>
      <c r="E68" s="679"/>
      <c r="F68" s="679"/>
      <c r="G68" s="679"/>
      <c r="H68" s="679"/>
      <c r="I68" s="679"/>
      <c r="J68" s="679"/>
      <c r="K68" s="679"/>
      <c r="L68" s="679"/>
      <c r="M68" s="679"/>
      <c r="N68" s="679"/>
      <c r="O68" s="679"/>
      <c r="P68" s="679"/>
      <c r="Q68" s="679"/>
      <c r="R68" s="679"/>
      <c r="S68" s="679"/>
      <c r="T68" s="679"/>
    </row>
    <row r="69" spans="1:20">
      <c r="A69" s="678" t="s">
        <v>565</v>
      </c>
      <c r="B69" s="679"/>
      <c r="C69" s="679"/>
      <c r="D69" s="679"/>
      <c r="E69" s="679"/>
      <c r="F69" s="679"/>
      <c r="G69" s="679"/>
      <c r="H69" s="679"/>
      <c r="I69" s="679"/>
      <c r="J69" s="679"/>
      <c r="K69" s="679"/>
      <c r="L69" s="679"/>
      <c r="M69" s="679"/>
      <c r="N69" s="679"/>
      <c r="O69" s="679"/>
      <c r="P69" s="679"/>
      <c r="Q69" s="679"/>
      <c r="R69" s="679"/>
      <c r="S69" s="679"/>
      <c r="T69" s="679"/>
    </row>
    <row r="70" spans="1:20">
      <c r="A70" s="678" t="s">
        <v>566</v>
      </c>
      <c r="B70" s="679"/>
      <c r="C70" s="679"/>
      <c r="D70" s="679"/>
      <c r="E70" s="679"/>
      <c r="F70" s="679"/>
      <c r="G70" s="679"/>
      <c r="H70" s="679"/>
      <c r="I70" s="679"/>
      <c r="J70" s="679"/>
      <c r="K70" s="679"/>
      <c r="L70" s="679"/>
      <c r="M70" s="679"/>
      <c r="N70" s="679"/>
      <c r="O70" s="679"/>
      <c r="P70" s="679"/>
      <c r="Q70" s="679"/>
      <c r="R70" s="679"/>
      <c r="S70" s="679"/>
      <c r="T70" s="679"/>
    </row>
    <row r="71" spans="1:20">
      <c r="A71" s="678" t="s">
        <v>567</v>
      </c>
      <c r="B71" s="679"/>
      <c r="C71" s="679"/>
      <c r="D71" s="679"/>
      <c r="E71" s="679"/>
      <c r="F71" s="679"/>
      <c r="G71" s="679"/>
      <c r="H71" s="679"/>
      <c r="I71" s="679"/>
      <c r="J71" s="679"/>
      <c r="K71" s="679"/>
      <c r="L71" s="679"/>
      <c r="M71" s="679"/>
      <c r="N71" s="679"/>
      <c r="O71" s="679"/>
      <c r="P71" s="679"/>
      <c r="Q71" s="679"/>
      <c r="R71" s="679"/>
      <c r="S71" s="679"/>
      <c r="T71" s="679"/>
    </row>
    <row r="72" spans="1:20">
      <c r="A72" s="678" t="s">
        <v>568</v>
      </c>
      <c r="B72" s="679"/>
      <c r="C72" s="679"/>
      <c r="D72" s="679"/>
      <c r="E72" s="679"/>
      <c r="F72" s="679"/>
      <c r="G72" s="679"/>
      <c r="H72" s="679"/>
      <c r="I72" s="679"/>
      <c r="J72" s="679"/>
      <c r="K72" s="679"/>
      <c r="L72" s="679"/>
      <c r="M72" s="679"/>
      <c r="N72" s="679"/>
      <c r="O72" s="679"/>
      <c r="P72" s="679"/>
      <c r="Q72" s="679"/>
      <c r="R72" s="679"/>
      <c r="S72" s="679"/>
      <c r="T72" s="679"/>
    </row>
  </sheetData>
  <mergeCells count="10">
    <mergeCell ref="A69:T69"/>
    <mergeCell ref="A70:T70"/>
    <mergeCell ref="A71:T71"/>
    <mergeCell ref="A72:T72"/>
    <mergeCell ref="A1:T1"/>
    <mergeCell ref="A2:T2"/>
    <mergeCell ref="A3:T3"/>
    <mergeCell ref="A4:T4"/>
    <mergeCell ref="A67:T67"/>
    <mergeCell ref="A68:T68"/>
  </mergeCells>
  <pageMargins left="0.75" right="0.75" top="1" bottom="1" header="0.5" footer="0.5"/>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dimension ref="A2:BH44"/>
  <sheetViews>
    <sheetView topLeftCell="A33" workbookViewId="0">
      <selection activeCell="S63" sqref="S63"/>
    </sheetView>
  </sheetViews>
  <sheetFormatPr defaultRowHeight="15"/>
  <cols>
    <col min="2" max="23" width="9.28515625" bestFit="1" customWidth="1"/>
    <col min="24" max="24" width="9.5703125" bestFit="1" customWidth="1"/>
    <col min="25" max="27" width="9.28515625" bestFit="1" customWidth="1"/>
    <col min="28" max="33" width="9.5703125" bestFit="1" customWidth="1"/>
    <col min="34" max="36" width="9.28515625" bestFit="1" customWidth="1"/>
    <col min="37" max="54" width="9.5703125" bestFit="1" customWidth="1"/>
  </cols>
  <sheetData>
    <row r="2" spans="1:60">
      <c r="B2">
        <v>1993</v>
      </c>
      <c r="C2">
        <v>1994</v>
      </c>
      <c r="D2">
        <v>1995</v>
      </c>
      <c r="E2">
        <v>1996</v>
      </c>
      <c r="F2">
        <v>1997</v>
      </c>
      <c r="G2">
        <v>1998</v>
      </c>
      <c r="H2">
        <v>1999</v>
      </c>
      <c r="I2">
        <v>2000</v>
      </c>
      <c r="J2">
        <v>2001</v>
      </c>
      <c r="K2">
        <v>2002</v>
      </c>
      <c r="L2">
        <v>2003</v>
      </c>
      <c r="M2">
        <v>2004</v>
      </c>
      <c r="N2">
        <v>2005</v>
      </c>
      <c r="O2">
        <v>2006</v>
      </c>
      <c r="P2">
        <v>2007</v>
      </c>
      <c r="Q2">
        <v>2008</v>
      </c>
      <c r="R2">
        <v>2009</v>
      </c>
      <c r="S2">
        <v>2010</v>
      </c>
      <c r="T2">
        <v>2011</v>
      </c>
      <c r="U2">
        <v>2012</v>
      </c>
      <c r="V2">
        <v>2013</v>
      </c>
      <c r="W2">
        <v>2014</v>
      </c>
      <c r="X2">
        <v>2015</v>
      </c>
      <c r="Y2">
        <v>2016</v>
      </c>
      <c r="Z2">
        <v>2017</v>
      </c>
      <c r="AA2">
        <v>2018</v>
      </c>
      <c r="AB2">
        <v>2019</v>
      </c>
      <c r="AC2">
        <v>2020</v>
      </c>
      <c r="AD2">
        <v>2021</v>
      </c>
      <c r="AE2">
        <v>2022</v>
      </c>
      <c r="AF2">
        <v>2023</v>
      </c>
      <c r="AG2">
        <v>2024</v>
      </c>
      <c r="AH2">
        <v>2025</v>
      </c>
      <c r="AI2">
        <v>2026</v>
      </c>
      <c r="AJ2">
        <v>2027</v>
      </c>
      <c r="AK2">
        <v>2028</v>
      </c>
      <c r="AL2">
        <v>2029</v>
      </c>
      <c r="AM2">
        <v>2030</v>
      </c>
      <c r="AN2">
        <v>2031</v>
      </c>
      <c r="AO2">
        <v>2032</v>
      </c>
      <c r="AP2">
        <v>2033</v>
      </c>
      <c r="AQ2">
        <v>2034</v>
      </c>
      <c r="AR2">
        <v>2035</v>
      </c>
      <c r="AS2">
        <v>2036</v>
      </c>
      <c r="AT2">
        <v>2037</v>
      </c>
      <c r="AU2">
        <v>2038</v>
      </c>
      <c r="AV2">
        <v>2039</v>
      </c>
      <c r="AW2">
        <v>2040</v>
      </c>
      <c r="AX2">
        <v>2041</v>
      </c>
      <c r="AY2">
        <v>2042</v>
      </c>
      <c r="AZ2">
        <v>2043</v>
      </c>
      <c r="BA2">
        <v>2044</v>
      </c>
    </row>
    <row r="3" spans="1:60">
      <c r="A3" t="s">
        <v>598</v>
      </c>
      <c r="B3" s="287">
        <f>Shipments!E4</f>
        <v>1599.7993448778043</v>
      </c>
      <c r="C3" s="287">
        <f>Shipments!F4</f>
        <v>1971.8045993820519</v>
      </c>
      <c r="D3" s="287">
        <f>Shipments!G4</f>
        <v>2187.8687405522887</v>
      </c>
      <c r="E3" s="287">
        <f>Shipments!H4</f>
        <v>2884.3205925554298</v>
      </c>
      <c r="F3" s="287">
        <f>Shipments!I4</f>
        <v>2502.5899466299384</v>
      </c>
      <c r="G3" s="287">
        <f>Shipments!J4</f>
        <v>2909.2637870670837</v>
      </c>
      <c r="H3" s="287">
        <f>Shipments!K4</f>
        <v>3688.9432410964964</v>
      </c>
      <c r="I3" s="287">
        <f>Shipments!L4</f>
        <v>3467.0519183237752</v>
      </c>
      <c r="J3" s="287">
        <f>Shipments!M4</f>
        <v>3115.7239906002987</v>
      </c>
      <c r="K3" s="287">
        <f>Shipments!N4</f>
        <v>3004.2811365092925</v>
      </c>
      <c r="L3" s="287">
        <f>Shipments!O4</f>
        <v>3019.8675496688743</v>
      </c>
      <c r="M3" s="287">
        <f>Shipments!P4</f>
        <v>3128.9724417859425</v>
      </c>
      <c r="N3" s="287">
        <f>Shipments!Q4</f>
        <v>3506.9429609057888</v>
      </c>
      <c r="O3" s="287">
        <f>Shipments!R4</f>
        <v>4301.8500320444346</v>
      </c>
      <c r="P3" s="287">
        <f>Shipments!S4</f>
        <v>4239.5043794061094</v>
      </c>
      <c r="Q3" s="287">
        <f>Shipments!T4</f>
        <v>4118.7096774193542</v>
      </c>
      <c r="R3" s="287">
        <f>Shipments!U4</f>
        <v>3354.9754325998711</v>
      </c>
      <c r="S3" s="287">
        <f>Shipments!V4</f>
        <v>3593.64238410596</v>
      </c>
      <c r="T3" s="287">
        <f>Shipments!W4</f>
        <v>4560</v>
      </c>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row>
    <row r="4" spans="1:60">
      <c r="A4" t="s">
        <v>598</v>
      </c>
      <c r="T4" s="287">
        <f>Shipments!W4</f>
        <v>4560</v>
      </c>
      <c r="U4" s="287">
        <f ca="1">Shipments!X4</f>
        <v>4332.06332601751</v>
      </c>
      <c r="V4" s="287">
        <f ca="1">Shipments!Y4</f>
        <v>4981.5699381033701</v>
      </c>
      <c r="W4" s="287">
        <f ca="1">Shipments!Z4</f>
        <v>4922.7156233150781</v>
      </c>
      <c r="X4" s="287">
        <f ca="1">Shipments!AA4</f>
        <v>5088.6605931936447</v>
      </c>
      <c r="Y4" s="287">
        <f ca="1">Shipments!AB4</f>
        <v>5234.4346274544914</v>
      </c>
      <c r="Z4" s="287">
        <f ca="1">Shipments!AC4</f>
        <v>5349.9237995022058</v>
      </c>
      <c r="AA4" s="287">
        <f ca="1">Shipments!AD4</f>
        <v>5494.8777695547642</v>
      </c>
      <c r="AB4" s="287">
        <f ca="1">Shipments!AE4</f>
        <v>5660.14645985672</v>
      </c>
      <c r="AC4" s="287">
        <f ca="1">Shipments!AF4</f>
        <v>5862.7731058909876</v>
      </c>
      <c r="AD4" s="287">
        <f ca="1">Shipments!AG4</f>
        <v>6111.4609827297481</v>
      </c>
      <c r="AE4" s="287">
        <f ca="1">Shipments!AH4</f>
        <v>6396.7111745171287</v>
      </c>
      <c r="AF4" s="287">
        <f ca="1">Shipments!AI4</f>
        <v>6676.1625553333361</v>
      </c>
      <c r="AG4" s="287">
        <f ca="1">Shipments!AJ4</f>
        <v>6964.4320811297084</v>
      </c>
      <c r="AH4" s="287">
        <f ca="1">Shipments!AK4</f>
        <v>7277.5145082014333</v>
      </c>
      <c r="AI4" s="287">
        <f ca="1">Shipments!AL4</f>
        <v>7568.4574475753789</v>
      </c>
      <c r="AJ4" s="287">
        <f ca="1">Shipments!AM4</f>
        <v>7825.4888972540339</v>
      </c>
      <c r="AK4" s="287">
        <f ca="1">Shipments!AN4</f>
        <v>8053.3341464208252</v>
      </c>
      <c r="AL4" s="287">
        <f ca="1">Shipments!AO4</f>
        <v>8288.5660836489315</v>
      </c>
      <c r="AM4" s="287">
        <f ca="1">Shipments!AP4</f>
        <v>8538.7189485388335</v>
      </c>
      <c r="AN4" s="287">
        <f ca="1">Shipments!AQ4</f>
        <v>8745.0780034242543</v>
      </c>
      <c r="AO4" s="287">
        <f ca="1">Shipments!AR4</f>
        <v>9004.7019564154671</v>
      </c>
      <c r="AP4" s="287">
        <f ca="1">Shipments!AS4</f>
        <v>9293.9839650439772</v>
      </c>
      <c r="AQ4" s="287">
        <f ca="1">Shipments!AT4</f>
        <v>9629.9712980163549</v>
      </c>
      <c r="AR4" s="287">
        <f ca="1">Shipments!AU4</f>
        <v>9989.8545318262768</v>
      </c>
      <c r="AS4" s="287">
        <f ca="1">Shipments!AV4</f>
        <v>10257.833958586083</v>
      </c>
      <c r="AT4" s="287">
        <f ca="1">Shipments!AW4</f>
        <v>10580.958073659311</v>
      </c>
      <c r="AU4" s="287">
        <f ca="1">Shipments!AX4</f>
        <v>10913.934487265733</v>
      </c>
      <c r="AV4" s="287">
        <f ca="1">Shipments!AY4</f>
        <v>11254.760645707864</v>
      </c>
      <c r="AW4" s="287">
        <f ca="1">Shipments!AZ4</f>
        <v>11603.300937329683</v>
      </c>
      <c r="AX4" s="287">
        <f ca="1">Shipments!BA4</f>
        <v>11958.194732283233</v>
      </c>
      <c r="AY4" s="287">
        <f ca="1">Shipments!BB4</f>
        <v>12318.02069668733</v>
      </c>
      <c r="AZ4" s="287">
        <f ca="1">Shipments!BC4</f>
        <v>12681.589500280539</v>
      </c>
      <c r="BA4" s="287">
        <f ca="1">Shipments!BD4</f>
        <v>13047.017866813118</v>
      </c>
      <c r="BB4" s="287"/>
      <c r="BC4" s="287"/>
      <c r="BD4" s="287"/>
      <c r="BE4" s="287"/>
      <c r="BF4" s="287"/>
      <c r="BG4" s="287"/>
      <c r="BH4" s="287"/>
    </row>
    <row r="5" spans="1:60">
      <c r="A5" t="s">
        <v>601</v>
      </c>
      <c r="B5" s="287">
        <f>Shipments!E7</f>
        <v>1599.7993448778043</v>
      </c>
      <c r="C5" s="287">
        <f>Shipments!F7</f>
        <v>1971.8045993820519</v>
      </c>
      <c r="D5" s="287">
        <f>Shipments!G7</f>
        <v>2187.8687405522887</v>
      </c>
      <c r="E5" s="287">
        <f>Shipments!H7</f>
        <v>2884.3205925554298</v>
      </c>
      <c r="F5" s="287">
        <f>Shipments!I7</f>
        <v>2502.5899466299384</v>
      </c>
      <c r="G5" s="287">
        <f>Shipments!J7</f>
        <v>2909.2637870670837</v>
      </c>
      <c r="H5" s="287">
        <f>Shipments!K7</f>
        <v>3688.9432410964964</v>
      </c>
      <c r="I5" s="287">
        <f>Shipments!L7</f>
        <v>3467.0519183237752</v>
      </c>
      <c r="J5" s="287">
        <f>Shipments!M7</f>
        <v>3115.7239906002987</v>
      </c>
      <c r="K5" s="287">
        <f>Shipments!N7</f>
        <v>3004.2811365092925</v>
      </c>
      <c r="L5" s="287">
        <f>Shipments!O7</f>
        <v>3019.8675496688743</v>
      </c>
      <c r="M5" s="287">
        <f>Shipments!P7</f>
        <v>3128.9724417859425</v>
      </c>
      <c r="N5" s="287">
        <f>Shipments!Q7</f>
        <v>3506.9429609057888</v>
      </c>
      <c r="O5" s="287">
        <f>Shipments!R7</f>
        <v>4301.8500320444346</v>
      </c>
      <c r="P5" s="287">
        <f>Shipments!S7</f>
        <v>4239.5043794061094</v>
      </c>
      <c r="Q5" s="287">
        <f>Shipments!T7</f>
        <v>4118.7096774193542</v>
      </c>
      <c r="R5" s="287">
        <f>Shipments!U7</f>
        <v>3354.9754325998711</v>
      </c>
      <c r="S5" s="287">
        <f>Shipments!V7</f>
        <v>3593.64238410596</v>
      </c>
      <c r="T5" s="287">
        <f>Shipments!W7</f>
        <v>4560</v>
      </c>
    </row>
    <row r="6" spans="1:60">
      <c r="A6" t="s">
        <v>601</v>
      </c>
      <c r="T6" s="287">
        <f>Shipments!W7</f>
        <v>4560</v>
      </c>
      <c r="U6" s="287">
        <f ca="1">Shipments!X7</f>
        <v>4719.5575798847494</v>
      </c>
      <c r="V6" s="287">
        <f ca="1">Shipments!Y7</f>
        <v>5475.7477366256444</v>
      </c>
      <c r="W6" s="287">
        <f ca="1">Shipments!Z7</f>
        <v>5437.1521397246315</v>
      </c>
      <c r="X6" s="287">
        <f ca="1">Shipments!AA7</f>
        <v>5646.5792826065735</v>
      </c>
      <c r="Y6" s="287">
        <f ca="1">Shipments!AB7</f>
        <v>5868.4820660565592</v>
      </c>
      <c r="Z6" s="287">
        <f ca="1">Shipments!AC7</f>
        <v>6075.7712106502986</v>
      </c>
      <c r="AA6" s="287">
        <f ca="1">Shipments!AD7</f>
        <v>6223.0634806688431</v>
      </c>
      <c r="AB6" s="287">
        <f ca="1">Shipments!AE7</f>
        <v>6316.5949652677555</v>
      </c>
      <c r="AC6" s="287">
        <f ca="1">Shipments!AF7</f>
        <v>6561.5437890477488</v>
      </c>
      <c r="AD6" s="287">
        <f ca="1">Shipments!AG7</f>
        <v>6844.8627141478428</v>
      </c>
      <c r="AE6" s="287">
        <f ca="1">Shipments!AH7</f>
        <v>7098.1119890735918</v>
      </c>
      <c r="AF6" s="287">
        <f ca="1">Shipments!AI7</f>
        <v>7499.2498959440272</v>
      </c>
      <c r="AG6" s="287">
        <f ca="1">Shipments!AJ7</f>
        <v>7872.0137692261833</v>
      </c>
      <c r="AH6" s="287">
        <f ca="1">Shipments!AK7</f>
        <v>8303.2035004718582</v>
      </c>
      <c r="AI6" s="287">
        <f ca="1">Shipments!AL7</f>
        <v>8747.4638750016584</v>
      </c>
      <c r="AJ6" s="287">
        <f ca="1">Shipments!AM7</f>
        <v>9174.0923978625997</v>
      </c>
      <c r="AK6" s="287">
        <f ca="1">Shipments!AN7</f>
        <v>9586.9279882549436</v>
      </c>
      <c r="AL6" s="287">
        <f ca="1">Shipments!AO7</f>
        <v>9980.7924945835312</v>
      </c>
      <c r="AM6" s="287">
        <f ca="1">Shipments!AP7</f>
        <v>10332.767530200765</v>
      </c>
      <c r="AN6" s="287">
        <f ca="1">Shipments!AQ7</f>
        <v>10606.638232965595</v>
      </c>
      <c r="AO6" s="287">
        <f ca="1">Shipments!AR7</f>
        <v>10925.938546485035</v>
      </c>
      <c r="AP6" s="287">
        <f ca="1">Shipments!AS7</f>
        <v>11251.415598716345</v>
      </c>
      <c r="AQ6" s="287">
        <f ca="1">Shipments!AT7</f>
        <v>11648.126350398576</v>
      </c>
      <c r="AR6" s="287">
        <f ca="1">Shipments!AU7</f>
        <v>12066.743601230995</v>
      </c>
      <c r="AS6" s="287">
        <f ca="1">Shipments!AV7</f>
        <v>12539.397146943025</v>
      </c>
      <c r="AT6" s="287">
        <f ca="1">Shipments!AW7</f>
        <v>12988.473869222158</v>
      </c>
      <c r="AU6" s="287">
        <f ca="1">Shipments!AX7</f>
        <v>13451.98040123694</v>
      </c>
      <c r="AV6" s="287">
        <f ca="1">Shipments!AY7</f>
        <v>13927.532795915</v>
      </c>
      <c r="AW6" s="287">
        <f ca="1">Shipments!AZ7</f>
        <v>14415.006497806628</v>
      </c>
      <c r="AX6" s="287">
        <f ca="1">Shipments!BA7</f>
        <v>14912.756447754207</v>
      </c>
      <c r="AY6" s="287">
        <f ca="1">Shipments!BB7</f>
        <v>15419.034673953704</v>
      </c>
      <c r="AZ6" s="287">
        <f ca="1">Shipments!BC7</f>
        <v>15932.355066839938</v>
      </c>
      <c r="BA6" s="287">
        <f ca="1">Shipments!BD7</f>
        <v>16450.340850567369</v>
      </c>
      <c r="BB6" s="287"/>
      <c r="BC6" s="287"/>
      <c r="BD6" s="287"/>
      <c r="BE6" s="287"/>
      <c r="BF6" s="287"/>
      <c r="BG6" s="287"/>
    </row>
    <row r="7" spans="1:60">
      <c r="A7" t="s">
        <v>606</v>
      </c>
      <c r="B7" s="287">
        <f>Shipments!E10</f>
        <v>1599.7993448778043</v>
      </c>
      <c r="C7" s="287">
        <f>Shipments!F10</f>
        <v>1971.8045993820519</v>
      </c>
      <c r="D7" s="287">
        <f>Shipments!G10</f>
        <v>2187.8687405522887</v>
      </c>
      <c r="E7" s="287">
        <f>Shipments!H10</f>
        <v>2884.3205925554298</v>
      </c>
      <c r="F7" s="287">
        <f>Shipments!I10</f>
        <v>2502.5899466299384</v>
      </c>
      <c r="G7" s="287">
        <f>Shipments!J10</f>
        <v>2909.2637870670837</v>
      </c>
      <c r="H7" s="287">
        <f>Shipments!K10</f>
        <v>3688.9432410964964</v>
      </c>
      <c r="I7" s="287">
        <f>Shipments!L10</f>
        <v>3467.0519183237752</v>
      </c>
      <c r="J7" s="287">
        <f>Shipments!M10</f>
        <v>3115.7239906002987</v>
      </c>
      <c r="K7" s="287">
        <f>Shipments!N10</f>
        <v>3004.2811365092925</v>
      </c>
      <c r="L7" s="287">
        <f>Shipments!O10</f>
        <v>3019.8675496688743</v>
      </c>
      <c r="M7" s="287">
        <f>Shipments!P10</f>
        <v>3128.9724417859425</v>
      </c>
      <c r="N7" s="287">
        <f>Shipments!Q10</f>
        <v>3506.9429609057888</v>
      </c>
      <c r="O7" s="287">
        <f>Shipments!R10</f>
        <v>4301.8500320444346</v>
      </c>
      <c r="P7" s="287">
        <f>Shipments!S10</f>
        <v>4239.5043794061094</v>
      </c>
      <c r="Q7" s="287">
        <f>Shipments!T10</f>
        <v>4118.7096774193542</v>
      </c>
      <c r="R7" s="287">
        <f>Shipments!U10</f>
        <v>3354.9754325998711</v>
      </c>
      <c r="S7" s="287">
        <f>Shipments!V10</f>
        <v>3593.64238410596</v>
      </c>
      <c r="T7" s="287">
        <f>Shipments!W10</f>
        <v>4560</v>
      </c>
    </row>
    <row r="8" spans="1:60">
      <c r="A8" t="s">
        <v>606</v>
      </c>
      <c r="T8" s="287">
        <f>Shipments!W10</f>
        <v>4560</v>
      </c>
      <c r="U8" s="287">
        <f ca="1">Shipments!X10</f>
        <v>4228.6893101000751</v>
      </c>
      <c r="V8" s="287">
        <f ca="1">Shipments!Y10</f>
        <v>4537.1992365087281</v>
      </c>
      <c r="W8" s="287">
        <f ca="1">Shipments!Z10</f>
        <v>4429.0962258609616</v>
      </c>
      <c r="X8" s="287">
        <f ca="1">Shipments!AA10</f>
        <v>4564.4263499582003</v>
      </c>
      <c r="Y8" s="287">
        <f ca="1">Shipments!AB10</f>
        <v>4667.234812129399</v>
      </c>
      <c r="Z8" s="287">
        <f ca="1">Shipments!AC10</f>
        <v>4706.1900258811602</v>
      </c>
      <c r="AA8" s="287">
        <f ca="1">Shipments!AD10</f>
        <v>4759.0841591218514</v>
      </c>
      <c r="AB8" s="287">
        <f ca="1">Shipments!AE10</f>
        <v>4917.6707067460839</v>
      </c>
      <c r="AC8" s="287">
        <f ca="1">Shipments!AF10</f>
        <v>5184.7647781113083</v>
      </c>
      <c r="AD8" s="287">
        <f ca="1">Shipments!AG10</f>
        <v>5378.7929054825454</v>
      </c>
      <c r="AE8" s="287">
        <f ca="1">Shipments!AH10</f>
        <v>5626.6548463777044</v>
      </c>
      <c r="AF8" s="287">
        <f ca="1">Shipments!AI10</f>
        <v>5943.1110009829099</v>
      </c>
      <c r="AG8" s="287">
        <f ca="1">Shipments!AJ10</f>
        <v>6101.1924418135404</v>
      </c>
      <c r="AH8" s="287">
        <f ca="1">Shipments!AK10</f>
        <v>6319.9892675075089</v>
      </c>
      <c r="AI8" s="287">
        <f ca="1">Shipments!AL10</f>
        <v>6494.0272344325585</v>
      </c>
      <c r="AJ8" s="287">
        <f ca="1">Shipments!AM10</f>
        <v>6602.7784354478608</v>
      </c>
      <c r="AK8" s="287">
        <f ca="1">Shipments!AN10</f>
        <v>6663.7565602150389</v>
      </c>
      <c r="AL8" s="287">
        <f ca="1">Shipments!AO10</f>
        <v>6708.993177856054</v>
      </c>
      <c r="AM8" s="287">
        <f ca="1">Shipments!AP10</f>
        <v>6810.1814859111328</v>
      </c>
      <c r="AN8" s="287">
        <f ca="1">Shipments!AQ10</f>
        <v>6927.1804417719204</v>
      </c>
      <c r="AO8" s="287">
        <f ca="1">Shipments!AR10</f>
        <v>7084.6816412490107</v>
      </c>
      <c r="AP8" s="287">
        <f ca="1">Shipments!AS10</f>
        <v>7299.5264196202224</v>
      </c>
      <c r="AQ8" s="287">
        <f ca="1">Shipments!AT10</f>
        <v>7599.9344501942578</v>
      </c>
      <c r="AR8" s="287">
        <f ca="1">Shipments!AU10</f>
        <v>7894.8218857465181</v>
      </c>
      <c r="AS8" s="287">
        <f ca="1">Shipments!AV10</f>
        <v>7960.7991187294647</v>
      </c>
      <c r="AT8" s="287">
        <f ca="1">Shipments!AW10</f>
        <v>8136.3470655797364</v>
      </c>
      <c r="AU8" s="287">
        <f ca="1">Shipments!AX10</f>
        <v>8315.2977876987825</v>
      </c>
      <c r="AV8" s="287">
        <f ca="1">Shipments!AY10</f>
        <v>8496.0067383583264</v>
      </c>
      <c r="AW8" s="287">
        <f ca="1">Shipments!AZ10</f>
        <v>8678.3027214383874</v>
      </c>
      <c r="AX8" s="287">
        <f ca="1">Shipments!BA10</f>
        <v>8861.1007165517549</v>
      </c>
      <c r="AY8" s="287">
        <f ca="1">Shipments!BB10</f>
        <v>9043.310140655125</v>
      </c>
      <c r="AZ8" s="287">
        <f ca="1">Shipments!BC10</f>
        <v>9224.0519112525162</v>
      </c>
      <c r="BA8" s="287">
        <f ca="1">Shipments!BD10</f>
        <v>9401.9733941044487</v>
      </c>
      <c r="BB8" s="287"/>
      <c r="BC8" s="287"/>
      <c r="BD8" s="287"/>
      <c r="BE8" s="287"/>
      <c r="BF8" s="287"/>
      <c r="BG8" s="287"/>
    </row>
    <row r="38" spans="2:54">
      <c r="B38" s="554" t="s">
        <v>777</v>
      </c>
      <c r="C38">
        <v>1993</v>
      </c>
      <c r="D38">
        <v>1994</v>
      </c>
      <c r="E38">
        <v>1995</v>
      </c>
      <c r="F38">
        <v>1996</v>
      </c>
      <c r="G38">
        <v>1997</v>
      </c>
      <c r="H38">
        <v>1998</v>
      </c>
      <c r="I38">
        <v>1999</v>
      </c>
      <c r="J38">
        <v>2000</v>
      </c>
      <c r="K38">
        <v>2001</v>
      </c>
      <c r="L38">
        <v>2002</v>
      </c>
      <c r="M38">
        <v>2003</v>
      </c>
      <c r="N38">
        <v>2004</v>
      </c>
      <c r="O38">
        <v>2005</v>
      </c>
      <c r="P38">
        <v>2006</v>
      </c>
      <c r="Q38">
        <v>2007</v>
      </c>
      <c r="R38">
        <v>2008</v>
      </c>
      <c r="S38">
        <v>2009</v>
      </c>
      <c r="T38">
        <v>2010</v>
      </c>
      <c r="U38">
        <v>2011</v>
      </c>
      <c r="V38">
        <v>2012</v>
      </c>
      <c r="W38">
        <v>2013</v>
      </c>
      <c r="X38">
        <v>2014</v>
      </c>
      <c r="Y38">
        <v>2015</v>
      </c>
      <c r="Z38">
        <v>2016</v>
      </c>
      <c r="AA38">
        <v>2017</v>
      </c>
      <c r="AB38">
        <v>2018</v>
      </c>
      <c r="AC38">
        <v>2019</v>
      </c>
      <c r="AD38">
        <v>2020</v>
      </c>
      <c r="AE38">
        <v>2021</v>
      </c>
      <c r="AF38">
        <v>2022</v>
      </c>
      <c r="AG38">
        <v>2023</v>
      </c>
      <c r="AH38">
        <v>2024</v>
      </c>
      <c r="AI38">
        <v>2025</v>
      </c>
      <c r="AJ38">
        <v>2026</v>
      </c>
      <c r="AK38">
        <v>2027</v>
      </c>
      <c r="AL38">
        <v>2028</v>
      </c>
      <c r="AM38">
        <v>2029</v>
      </c>
      <c r="AN38">
        <v>2030</v>
      </c>
      <c r="AO38">
        <v>2031</v>
      </c>
      <c r="AP38">
        <v>2032</v>
      </c>
      <c r="AQ38">
        <v>2033</v>
      </c>
      <c r="AR38">
        <v>2034</v>
      </c>
      <c r="AS38">
        <v>2035</v>
      </c>
      <c r="AT38">
        <v>2036</v>
      </c>
      <c r="AU38">
        <v>2037</v>
      </c>
      <c r="AV38">
        <v>2038</v>
      </c>
      <c r="AW38">
        <v>2039</v>
      </c>
      <c r="AX38">
        <v>2040</v>
      </c>
      <c r="AY38">
        <v>2041</v>
      </c>
      <c r="AZ38">
        <v>2042</v>
      </c>
      <c r="BA38">
        <v>2043</v>
      </c>
      <c r="BB38">
        <v>2044</v>
      </c>
    </row>
    <row r="39" spans="2:54">
      <c r="B39" s="555" t="s">
        <v>743</v>
      </c>
      <c r="C39">
        <v>935.88261675351544</v>
      </c>
      <c r="D39">
        <v>1153.5056906385003</v>
      </c>
      <c r="E39">
        <v>1279.9032132230889</v>
      </c>
      <c r="F39">
        <v>1687.3275466449263</v>
      </c>
      <c r="G39">
        <v>1464.0151187785139</v>
      </c>
      <c r="H39">
        <v>1701.9193154342438</v>
      </c>
      <c r="I39">
        <v>2158.0317960414504</v>
      </c>
      <c r="J39">
        <v>2028.2253722194084</v>
      </c>
      <c r="K39">
        <v>1822.6985345011747</v>
      </c>
      <c r="L39">
        <v>1757.504464857936</v>
      </c>
      <c r="M39">
        <v>1766.6225165562914</v>
      </c>
      <c r="N39">
        <v>1830.4488784447763</v>
      </c>
      <c r="O39">
        <v>2051.5616321298862</v>
      </c>
      <c r="P39">
        <v>2516.582268745994</v>
      </c>
      <c r="Q39">
        <v>2480.1100619525737</v>
      </c>
      <c r="R39">
        <v>2409.4451612903222</v>
      </c>
      <c r="S39">
        <v>1962.6606280709245</v>
      </c>
      <c r="T39">
        <v>2102.2807947019865</v>
      </c>
      <c r="U39">
        <v>2667.6</v>
      </c>
      <c r="V39">
        <v>2534.2570457202432</v>
      </c>
      <c r="W39">
        <v>2914.2184137904715</v>
      </c>
      <c r="X39">
        <v>2879.7886396393205</v>
      </c>
      <c r="Y39">
        <v>2976.8664470182821</v>
      </c>
      <c r="Z39">
        <v>3062.1442570608774</v>
      </c>
      <c r="AA39">
        <v>3129.7054227087901</v>
      </c>
      <c r="AB39">
        <v>3214.5034951895368</v>
      </c>
      <c r="AC39">
        <v>3311.185679016181</v>
      </c>
      <c r="AD39">
        <v>3429.7222669462276</v>
      </c>
      <c r="AE39">
        <v>3575.2046748969024</v>
      </c>
      <c r="AF39">
        <v>3742.07603709252</v>
      </c>
      <c r="AG39">
        <v>3905.5550948700015</v>
      </c>
      <c r="AH39">
        <v>4074.1927674608792</v>
      </c>
      <c r="AI39">
        <v>4257.3459872978383</v>
      </c>
      <c r="AJ39">
        <v>4427.5476068315966</v>
      </c>
      <c r="AK39">
        <v>4577.91100489361</v>
      </c>
      <c r="AL39">
        <v>4711.2004756561828</v>
      </c>
      <c r="AM39">
        <v>4848.8111589346245</v>
      </c>
      <c r="AN39">
        <v>4995.1505848952174</v>
      </c>
      <c r="AO39">
        <v>5115.8706320031888</v>
      </c>
      <c r="AP39">
        <v>5267.7506445030476</v>
      </c>
      <c r="AQ39">
        <v>5436.9806195507263</v>
      </c>
      <c r="AR39">
        <v>5633.5332093395673</v>
      </c>
      <c r="AS39">
        <v>5844.0649011183714</v>
      </c>
      <c r="AT39">
        <v>6000.832865772858</v>
      </c>
      <c r="AU39">
        <v>6189.8604730906964</v>
      </c>
      <c r="AV39">
        <v>6384.6516750504534</v>
      </c>
      <c r="AW39">
        <v>6584.0349777391002</v>
      </c>
      <c r="AX39">
        <v>6787.931048337864</v>
      </c>
      <c r="AY39">
        <v>6995.5439183856906</v>
      </c>
      <c r="AZ39">
        <v>7206.0421075620879</v>
      </c>
      <c r="BA39">
        <v>7418.7298576641151</v>
      </c>
      <c r="BB39">
        <v>7632.5054520856729</v>
      </c>
    </row>
    <row r="40" spans="2:54">
      <c r="B40" s="555" t="s">
        <v>744</v>
      </c>
      <c r="C40">
        <v>479.93980346334126</v>
      </c>
      <c r="D40">
        <v>591.54137981461554</v>
      </c>
      <c r="E40">
        <v>656.36062216568655</v>
      </c>
      <c r="F40">
        <v>865.29617776662894</v>
      </c>
      <c r="G40">
        <v>750.77698398898144</v>
      </c>
      <c r="H40">
        <v>872.77913612012514</v>
      </c>
      <c r="I40">
        <v>1106.6829723289488</v>
      </c>
      <c r="J40">
        <v>1040.1155754971326</v>
      </c>
      <c r="K40">
        <v>934.71719718008956</v>
      </c>
      <c r="L40">
        <v>901.28434095278772</v>
      </c>
      <c r="M40">
        <v>905.96026490066231</v>
      </c>
      <c r="N40">
        <v>938.69173253578265</v>
      </c>
      <c r="O40">
        <v>1052.0828882717367</v>
      </c>
      <c r="P40">
        <v>1290.5550096133304</v>
      </c>
      <c r="Q40">
        <v>1271.8513138218327</v>
      </c>
      <c r="R40">
        <v>1235.6129032258061</v>
      </c>
      <c r="S40">
        <v>1006.4926297799612</v>
      </c>
      <c r="T40">
        <v>1078.0927152317879</v>
      </c>
      <c r="U40">
        <v>1368</v>
      </c>
      <c r="V40">
        <v>1299.618997805253</v>
      </c>
      <c r="W40">
        <v>1494.4709814310111</v>
      </c>
      <c r="X40">
        <v>1476.8146869945233</v>
      </c>
      <c r="Y40">
        <v>1526.5981779580934</v>
      </c>
      <c r="Z40">
        <v>1570.3303882363473</v>
      </c>
      <c r="AA40">
        <v>1604.9771398506616</v>
      </c>
      <c r="AB40">
        <v>1648.4633308664293</v>
      </c>
      <c r="AC40">
        <v>1698.0439379570159</v>
      </c>
      <c r="AD40">
        <v>1758.8319317672963</v>
      </c>
      <c r="AE40">
        <v>1833.4382948189243</v>
      </c>
      <c r="AF40">
        <v>1919.0133523551385</v>
      </c>
      <c r="AG40">
        <v>2002.8487666000008</v>
      </c>
      <c r="AH40">
        <v>2089.3296243389123</v>
      </c>
      <c r="AI40">
        <v>2183.2543524604298</v>
      </c>
      <c r="AJ40">
        <v>2270.5372342726137</v>
      </c>
      <c r="AK40">
        <v>2347.6466691762103</v>
      </c>
      <c r="AL40">
        <v>2416.0002439262475</v>
      </c>
      <c r="AM40">
        <v>2486.5698250946793</v>
      </c>
      <c r="AN40">
        <v>2561.6156845616501</v>
      </c>
      <c r="AO40">
        <v>2623.5234010272761</v>
      </c>
      <c r="AP40">
        <v>2701.41058692464</v>
      </c>
      <c r="AQ40">
        <v>2788.1951895131929</v>
      </c>
      <c r="AR40">
        <v>2888.9913894049064</v>
      </c>
      <c r="AS40">
        <v>2996.956359547883</v>
      </c>
      <c r="AT40">
        <v>3077.3501875758247</v>
      </c>
      <c r="AU40">
        <v>3174.2874220977933</v>
      </c>
      <c r="AV40">
        <v>3274.1803461797199</v>
      </c>
      <c r="AW40">
        <v>3376.4281937123592</v>
      </c>
      <c r="AX40">
        <v>3480.9902811989045</v>
      </c>
      <c r="AY40">
        <v>3587.4584196849696</v>
      </c>
      <c r="AZ40">
        <v>3695.4062090061989</v>
      </c>
      <c r="BA40">
        <v>3804.4768500841615</v>
      </c>
      <c r="BB40">
        <v>3914.105360043935</v>
      </c>
    </row>
    <row r="41" spans="2:54">
      <c r="B41" s="555" t="s">
        <v>745</v>
      </c>
      <c r="C41">
        <v>119.98495086583532</v>
      </c>
      <c r="D41">
        <v>147.88534495365388</v>
      </c>
      <c r="E41">
        <v>164.09015554142164</v>
      </c>
      <c r="F41">
        <v>216.32404444165724</v>
      </c>
      <c r="G41">
        <v>187.69424599724536</v>
      </c>
      <c r="H41">
        <v>218.19478403003129</v>
      </c>
      <c r="I41">
        <v>276.67074308223721</v>
      </c>
      <c r="J41">
        <v>260.02889387428314</v>
      </c>
      <c r="K41">
        <v>233.67929929502239</v>
      </c>
      <c r="L41">
        <v>225.32108523819693</v>
      </c>
      <c r="M41">
        <v>226.49006622516558</v>
      </c>
      <c r="N41">
        <v>234.67293313394566</v>
      </c>
      <c r="O41">
        <v>263.02072206793417</v>
      </c>
      <c r="P41">
        <v>322.6387524033326</v>
      </c>
      <c r="Q41">
        <v>317.96282845545818</v>
      </c>
      <c r="R41">
        <v>308.90322580645153</v>
      </c>
      <c r="S41">
        <v>251.62315744499031</v>
      </c>
      <c r="T41">
        <v>269.52317880794698</v>
      </c>
      <c r="U41">
        <v>342</v>
      </c>
      <c r="V41">
        <v>324.90474945131325</v>
      </c>
      <c r="W41">
        <v>373.61774535775277</v>
      </c>
      <c r="X41">
        <v>369.20367174863082</v>
      </c>
      <c r="Y41">
        <v>381.64954448952335</v>
      </c>
      <c r="Z41">
        <v>392.58259705908682</v>
      </c>
      <c r="AA41">
        <v>401.2442849626654</v>
      </c>
      <c r="AB41">
        <v>412.11583271660731</v>
      </c>
      <c r="AC41">
        <v>424.51098448925399</v>
      </c>
      <c r="AD41">
        <v>439.70798294182407</v>
      </c>
      <c r="AE41">
        <v>458.35957370473108</v>
      </c>
      <c r="AF41">
        <v>479.75333808878463</v>
      </c>
      <c r="AG41">
        <v>500.71219165000019</v>
      </c>
      <c r="AH41">
        <v>522.33240608472806</v>
      </c>
      <c r="AI41">
        <v>545.81358811510745</v>
      </c>
      <c r="AJ41">
        <v>567.63430856815341</v>
      </c>
      <c r="AK41">
        <v>586.91166729405256</v>
      </c>
      <c r="AL41">
        <v>604.00006098156189</v>
      </c>
      <c r="AM41">
        <v>621.64245627366984</v>
      </c>
      <c r="AN41">
        <v>640.40392114041254</v>
      </c>
      <c r="AO41">
        <v>655.88085025681903</v>
      </c>
      <c r="AP41">
        <v>675.35264673116001</v>
      </c>
      <c r="AQ41">
        <v>697.04879737829822</v>
      </c>
      <c r="AR41">
        <v>722.2478473512266</v>
      </c>
      <c r="AS41">
        <v>749.23908988697076</v>
      </c>
      <c r="AT41">
        <v>769.33754689395619</v>
      </c>
      <c r="AU41">
        <v>793.57185552444832</v>
      </c>
      <c r="AV41">
        <v>818.54508654492997</v>
      </c>
      <c r="AW41">
        <v>844.1070484280898</v>
      </c>
      <c r="AX41">
        <v>870.24757029972614</v>
      </c>
      <c r="AY41">
        <v>896.8646049212424</v>
      </c>
      <c r="AZ41">
        <v>923.85155225154972</v>
      </c>
      <c r="BA41">
        <v>951.11921252104037</v>
      </c>
      <c r="BB41">
        <v>978.52634001098374</v>
      </c>
    </row>
    <row r="42" spans="2:54">
      <c r="B42" s="555" t="s">
        <v>746</v>
      </c>
      <c r="C42">
        <v>39.99498362194511</v>
      </c>
      <c r="D42">
        <v>49.295114984551304</v>
      </c>
      <c r="E42">
        <v>54.69671851380722</v>
      </c>
      <c r="F42">
        <v>72.108014813885745</v>
      </c>
      <c r="G42">
        <v>62.564748665748461</v>
      </c>
      <c r="H42">
        <v>72.731594676677091</v>
      </c>
      <c r="I42">
        <v>92.223581027412422</v>
      </c>
      <c r="J42">
        <v>86.676297958094381</v>
      </c>
      <c r="K42">
        <v>77.893099765007477</v>
      </c>
      <c r="L42">
        <v>75.107028412732319</v>
      </c>
      <c r="M42">
        <v>75.496688741721854</v>
      </c>
      <c r="N42">
        <v>78.224311044648573</v>
      </c>
      <c r="O42">
        <v>87.673574022644729</v>
      </c>
      <c r="P42">
        <v>107.54625080111087</v>
      </c>
      <c r="Q42">
        <v>105.98760948515275</v>
      </c>
      <c r="R42">
        <v>102.96774193548386</v>
      </c>
      <c r="S42">
        <v>83.874385814996785</v>
      </c>
      <c r="T42">
        <v>89.841059602649011</v>
      </c>
      <c r="U42">
        <v>114</v>
      </c>
      <c r="V42">
        <v>108.30158315043775</v>
      </c>
      <c r="W42">
        <v>124.53924845258426</v>
      </c>
      <c r="X42">
        <v>123.06789058287696</v>
      </c>
      <c r="Y42">
        <v>127.21651482984112</v>
      </c>
      <c r="Z42">
        <v>130.8608656863623</v>
      </c>
      <c r="AA42">
        <v>133.74809498755516</v>
      </c>
      <c r="AB42">
        <v>137.3719442388691</v>
      </c>
      <c r="AC42">
        <v>141.503661496418</v>
      </c>
      <c r="AD42">
        <v>146.56932764727469</v>
      </c>
      <c r="AE42">
        <v>152.78652456824372</v>
      </c>
      <c r="AF42">
        <v>159.91777936292823</v>
      </c>
      <c r="AG42">
        <v>166.90406388333341</v>
      </c>
      <c r="AH42">
        <v>174.11080202824272</v>
      </c>
      <c r="AI42">
        <v>181.93786270503585</v>
      </c>
      <c r="AJ42">
        <v>189.21143618938447</v>
      </c>
      <c r="AK42">
        <v>195.63722243135086</v>
      </c>
      <c r="AL42">
        <v>201.33335366052063</v>
      </c>
      <c r="AM42">
        <v>207.2141520912233</v>
      </c>
      <c r="AN42">
        <v>213.46797371347085</v>
      </c>
      <c r="AO42">
        <v>218.62695008560638</v>
      </c>
      <c r="AP42">
        <v>225.11754891038669</v>
      </c>
      <c r="AQ42">
        <v>232.34959912609943</v>
      </c>
      <c r="AR42">
        <v>240.74928245040888</v>
      </c>
      <c r="AS42">
        <v>249.74636329565692</v>
      </c>
      <c r="AT42">
        <v>256.4458489646521</v>
      </c>
      <c r="AU42">
        <v>264.52395184148276</v>
      </c>
      <c r="AV42">
        <v>272.84836218164332</v>
      </c>
      <c r="AW42">
        <v>281.36901614269658</v>
      </c>
      <c r="AX42">
        <v>290.0825234332421</v>
      </c>
      <c r="AY42">
        <v>298.95486830708086</v>
      </c>
      <c r="AZ42">
        <v>307.95051741718328</v>
      </c>
      <c r="BA42">
        <v>317.03973750701351</v>
      </c>
      <c r="BB42">
        <v>326.17544667032797</v>
      </c>
    </row>
    <row r="43" spans="2:54">
      <c r="B43" s="555" t="s">
        <v>747</v>
      </c>
      <c r="C43">
        <v>15.997993448778043</v>
      </c>
      <c r="D43">
        <v>19.718045993820521</v>
      </c>
      <c r="E43">
        <v>21.878687405522889</v>
      </c>
      <c r="F43">
        <v>28.843205925554297</v>
      </c>
      <c r="G43">
        <v>25.025899466299386</v>
      </c>
      <c r="H43">
        <v>29.092637870670838</v>
      </c>
      <c r="I43">
        <v>36.889432410964965</v>
      </c>
      <c r="J43">
        <v>34.670519183237751</v>
      </c>
      <c r="K43">
        <v>31.157239906002989</v>
      </c>
      <c r="L43">
        <v>30.042811365092927</v>
      </c>
      <c r="M43">
        <v>30.198675496688743</v>
      </c>
      <c r="N43">
        <v>31.289724417859425</v>
      </c>
      <c r="O43">
        <v>35.069429609057892</v>
      </c>
      <c r="P43">
        <v>43.018500320444346</v>
      </c>
      <c r="Q43">
        <v>42.395043794061095</v>
      </c>
      <c r="R43">
        <v>41.187096774193542</v>
      </c>
      <c r="S43">
        <v>33.549754325998713</v>
      </c>
      <c r="T43">
        <v>35.9364238410596</v>
      </c>
      <c r="U43">
        <v>45.6</v>
      </c>
      <c r="V43">
        <v>43.3206332601751</v>
      </c>
      <c r="W43">
        <v>49.815699381033703</v>
      </c>
      <c r="X43">
        <v>49.227156233150779</v>
      </c>
      <c r="Y43">
        <v>50.886605931936451</v>
      </c>
      <c r="Z43">
        <v>52.344346274544918</v>
      </c>
      <c r="AA43">
        <v>53.499237995022057</v>
      </c>
      <c r="AB43">
        <v>54.948777695547641</v>
      </c>
      <c r="AC43">
        <v>56.601464598567198</v>
      </c>
      <c r="AD43">
        <v>58.62773105890988</v>
      </c>
      <c r="AE43">
        <v>61.114609827297485</v>
      </c>
      <c r="AF43">
        <v>63.967111745171287</v>
      </c>
      <c r="AG43">
        <v>66.76162555333336</v>
      </c>
      <c r="AH43">
        <v>69.644320811297092</v>
      </c>
      <c r="AI43">
        <v>72.775145082014333</v>
      </c>
      <c r="AJ43">
        <v>75.684574475753791</v>
      </c>
      <c r="AK43">
        <v>78.254888972540343</v>
      </c>
      <c r="AL43">
        <v>80.533341464208249</v>
      </c>
      <c r="AM43">
        <v>82.885660836489322</v>
      </c>
      <c r="AN43">
        <v>85.387189485388333</v>
      </c>
      <c r="AO43">
        <v>87.450780034242541</v>
      </c>
      <c r="AP43">
        <v>90.047019564154667</v>
      </c>
      <c r="AQ43">
        <v>92.939839650439779</v>
      </c>
      <c r="AR43">
        <v>96.299712980163548</v>
      </c>
      <c r="AS43">
        <v>99.898545318262777</v>
      </c>
      <c r="AT43">
        <v>102.57833958586083</v>
      </c>
      <c r="AU43">
        <v>105.80958073659311</v>
      </c>
      <c r="AV43">
        <v>109.13934487265733</v>
      </c>
      <c r="AW43">
        <v>112.54760645707864</v>
      </c>
      <c r="AX43">
        <v>116.03300937329684</v>
      </c>
      <c r="AY43">
        <v>119.58194732283233</v>
      </c>
      <c r="AZ43">
        <v>123.1802069668733</v>
      </c>
      <c r="BA43">
        <v>126.81589500280539</v>
      </c>
      <c r="BB43">
        <v>130.47017866813118</v>
      </c>
    </row>
    <row r="44" spans="2:54">
      <c r="B44" s="555" t="s">
        <v>748</v>
      </c>
      <c r="C44">
        <v>7.9989967243890217</v>
      </c>
      <c r="D44">
        <v>9.8590229969102605</v>
      </c>
      <c r="E44">
        <v>10.939343702761445</v>
      </c>
      <c r="F44">
        <v>14.421602962777149</v>
      </c>
      <c r="G44">
        <v>12.512949733149693</v>
      </c>
      <c r="H44">
        <v>14.546318935335419</v>
      </c>
      <c r="I44">
        <v>18.444716205482482</v>
      </c>
      <c r="J44">
        <v>17.335259591618875</v>
      </c>
      <c r="K44">
        <v>15.578619953001494</v>
      </c>
      <c r="L44">
        <v>15.021405682546463</v>
      </c>
      <c r="M44">
        <v>15.099337748344372</v>
      </c>
      <c r="N44">
        <v>15.644862208929712</v>
      </c>
      <c r="O44">
        <v>17.534714804528946</v>
      </c>
      <c r="P44">
        <v>21.509250160222173</v>
      </c>
      <c r="Q44">
        <v>21.197521897030548</v>
      </c>
      <c r="R44">
        <v>20.593548387096771</v>
      </c>
      <c r="S44">
        <v>16.774877162999356</v>
      </c>
      <c r="T44">
        <v>17.9682119205298</v>
      </c>
      <c r="U44">
        <v>22.8</v>
      </c>
      <c r="V44">
        <v>21.66031663008755</v>
      </c>
      <c r="W44">
        <v>24.907849690516851</v>
      </c>
      <c r="X44">
        <v>24.61357811657539</v>
      </c>
      <c r="Y44">
        <v>25.443302965968225</v>
      </c>
      <c r="Z44">
        <v>26.172173137272459</v>
      </c>
      <c r="AA44">
        <v>26.749618997511028</v>
      </c>
      <c r="AB44">
        <v>27.47438884777382</v>
      </c>
      <c r="AC44">
        <v>28.300732299283599</v>
      </c>
      <c r="AD44">
        <v>29.31386552945494</v>
      </c>
      <c r="AE44">
        <v>30.557304913648743</v>
      </c>
      <c r="AF44">
        <v>31.983555872585644</v>
      </c>
      <c r="AG44">
        <v>33.38081277666668</v>
      </c>
      <c r="AH44">
        <v>34.822160405648546</v>
      </c>
      <c r="AI44">
        <v>36.387572541007167</v>
      </c>
      <c r="AJ44">
        <v>37.842287237876896</v>
      </c>
      <c r="AK44">
        <v>39.127444486270171</v>
      </c>
      <c r="AL44">
        <v>40.266670732104124</v>
      </c>
      <c r="AM44">
        <v>41.442830418244661</v>
      </c>
      <c r="AN44">
        <v>42.693594742694167</v>
      </c>
      <c r="AO44">
        <v>43.725390017121271</v>
      </c>
      <c r="AP44">
        <v>45.023509782077333</v>
      </c>
      <c r="AQ44">
        <v>46.46991982521989</v>
      </c>
      <c r="AR44">
        <v>48.149856490081774</v>
      </c>
      <c r="AS44">
        <v>49.949272659131388</v>
      </c>
      <c r="AT44">
        <v>51.289169792930416</v>
      </c>
      <c r="AU44">
        <v>52.904790368296553</v>
      </c>
      <c r="AV44">
        <v>54.569672436328666</v>
      </c>
      <c r="AW44">
        <v>56.273803228539322</v>
      </c>
      <c r="AX44">
        <v>58.016504686648418</v>
      </c>
      <c r="AY44">
        <v>59.790973661416167</v>
      </c>
      <c r="AZ44">
        <v>61.59010348343665</v>
      </c>
      <c r="BA44">
        <v>63.407947501402695</v>
      </c>
      <c r="BB44">
        <v>65.235089334065592</v>
      </c>
    </row>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
  <sheetViews>
    <sheetView workbookViewId="0">
      <selection activeCell="W38" sqref="W38"/>
    </sheetView>
  </sheetViews>
  <sheetFormatPr defaultRowHeight="15"/>
  <sheetData/>
  <pageMargins left="0.7" right="0.7" top="0.75" bottom="0.75" header="0.3" footer="0.3"/>
</worksheet>
</file>

<file path=xl/worksheets/sheet19.xml><?xml version="1.0" encoding="utf-8"?>
<worksheet xmlns="http://schemas.openxmlformats.org/spreadsheetml/2006/main" xmlns:r="http://schemas.openxmlformats.org/officeDocument/2006/relationships">
  <dimension ref="A1"/>
  <sheetViews>
    <sheetView workbookViewId="0">
      <selection activeCell="S32" sqref="S32"/>
    </sheetView>
  </sheetViews>
  <sheetFormatPr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2" enableFormatConditionsCalculation="0"/>
  <dimension ref="A1:N30"/>
  <sheetViews>
    <sheetView workbookViewId="0"/>
  </sheetViews>
  <sheetFormatPr defaultColWidth="8.85546875" defaultRowHeight="15"/>
  <cols>
    <col min="1" max="1" width="15.85546875" style="5" customWidth="1"/>
    <col min="2" max="2" width="61.7109375" style="5" bestFit="1" customWidth="1"/>
    <col min="3" max="16384" width="8.85546875" style="5"/>
  </cols>
  <sheetData>
    <row r="1" spans="1:14">
      <c r="A1" s="6" t="s">
        <v>57</v>
      </c>
      <c r="B1" s="4"/>
      <c r="C1" s="4"/>
      <c r="D1" s="4"/>
      <c r="E1" s="4"/>
      <c r="F1" s="4"/>
      <c r="G1" s="4"/>
      <c r="H1" s="4"/>
      <c r="I1" s="4"/>
      <c r="J1" s="4"/>
      <c r="K1" s="4"/>
      <c r="L1" s="4"/>
      <c r="M1" s="4"/>
      <c r="N1" s="4"/>
    </row>
    <row r="2" spans="1:14">
      <c r="A2" s="1" t="s">
        <v>53</v>
      </c>
      <c r="B2" s="4"/>
      <c r="C2" s="4"/>
      <c r="D2" s="4"/>
      <c r="E2" s="4"/>
      <c r="F2" s="4"/>
      <c r="G2" s="4"/>
      <c r="H2" s="4"/>
      <c r="I2" s="4"/>
      <c r="J2" s="4"/>
      <c r="K2" s="4"/>
      <c r="L2" s="4"/>
      <c r="M2" s="4"/>
      <c r="N2" s="4"/>
    </row>
    <row r="3" spans="1:14">
      <c r="A3" s="1" t="s">
        <v>54</v>
      </c>
      <c r="B3" s="4"/>
      <c r="C3" s="4"/>
      <c r="D3" s="4"/>
      <c r="E3" s="4"/>
      <c r="F3" s="4"/>
      <c r="G3" s="4"/>
      <c r="H3" s="4"/>
      <c r="I3" s="4"/>
      <c r="J3" s="4"/>
      <c r="K3" s="4"/>
      <c r="L3" s="4"/>
      <c r="M3" s="4"/>
      <c r="N3" s="4"/>
    </row>
    <row r="4" spans="1:14">
      <c r="D4" s="1"/>
      <c r="E4" s="4"/>
      <c r="F4" s="4"/>
      <c r="G4" s="4"/>
      <c r="H4" s="4"/>
      <c r="I4" s="4"/>
      <c r="J4" s="4"/>
      <c r="L4" s="4"/>
      <c r="M4" s="623" t="s">
        <v>2</v>
      </c>
      <c r="N4" s="623"/>
    </row>
    <row r="5" spans="1:14">
      <c r="A5" s="1" t="s">
        <v>0</v>
      </c>
      <c r="B5" s="1" t="s">
        <v>1</v>
      </c>
      <c r="C5" s="1">
        <v>1999</v>
      </c>
      <c r="D5" s="1">
        <v>2000</v>
      </c>
      <c r="E5" s="1">
        <v>2001</v>
      </c>
      <c r="F5" s="1">
        <v>2002</v>
      </c>
      <c r="G5" s="1">
        <v>2003</v>
      </c>
      <c r="H5" s="1">
        <v>2004</v>
      </c>
      <c r="I5" s="1">
        <v>2005</v>
      </c>
      <c r="J5" s="1">
        <v>2006</v>
      </c>
      <c r="K5" s="1">
        <v>2007</v>
      </c>
      <c r="L5" s="1">
        <v>2008</v>
      </c>
      <c r="M5" s="1" t="s">
        <v>3</v>
      </c>
      <c r="N5" s="1" t="s">
        <v>4</v>
      </c>
    </row>
    <row r="6" spans="1:14">
      <c r="B6" s="1" t="s">
        <v>5</v>
      </c>
      <c r="C6" s="1">
        <v>1.3</v>
      </c>
      <c r="D6" s="1">
        <v>1.1000000000000001</v>
      </c>
      <c r="E6" s="1">
        <v>0.8</v>
      </c>
      <c r="F6" s="1">
        <v>1.1000000000000001</v>
      </c>
      <c r="G6" s="1">
        <v>0.8</v>
      </c>
      <c r="H6" s="1">
        <v>1</v>
      </c>
      <c r="I6" s="1">
        <v>0.7</v>
      </c>
      <c r="J6" s="1">
        <v>1.1000000000000001</v>
      </c>
      <c r="K6" s="1">
        <v>1</v>
      </c>
      <c r="L6" s="1">
        <v>0.9</v>
      </c>
      <c r="M6" s="3">
        <v>12723</v>
      </c>
      <c r="N6" s="1">
        <v>1.5</v>
      </c>
    </row>
    <row r="7" spans="1:14">
      <c r="A7" s="1" t="s">
        <v>6</v>
      </c>
      <c r="B7" s="1" t="s">
        <v>7</v>
      </c>
      <c r="C7" s="1">
        <v>7.6</v>
      </c>
      <c r="D7" s="1">
        <v>8.9</v>
      </c>
      <c r="E7" s="1">
        <v>13.1</v>
      </c>
      <c r="F7" s="1">
        <v>12.5</v>
      </c>
      <c r="G7" s="1">
        <v>15.3</v>
      </c>
      <c r="H7" s="1">
        <v>10.199999999999999</v>
      </c>
      <c r="I7" s="1">
        <v>13.5</v>
      </c>
      <c r="J7" s="1">
        <v>11.9</v>
      </c>
      <c r="K7" s="1">
        <v>16.899999999999999</v>
      </c>
      <c r="L7" s="1">
        <v>7.1</v>
      </c>
      <c r="M7" s="1">
        <v>319</v>
      </c>
      <c r="N7" s="1">
        <v>18.399999999999999</v>
      </c>
    </row>
    <row r="8" spans="1:14">
      <c r="A8" s="1" t="s">
        <v>8</v>
      </c>
      <c r="B8" s="1" t="s">
        <v>9</v>
      </c>
      <c r="C8" s="1">
        <v>3</v>
      </c>
      <c r="D8" s="1">
        <v>5.9</v>
      </c>
      <c r="E8" s="1">
        <v>3.6</v>
      </c>
      <c r="F8" s="1">
        <v>1.3</v>
      </c>
      <c r="G8" s="1">
        <v>6.4</v>
      </c>
      <c r="H8" s="1">
        <v>3.5</v>
      </c>
      <c r="I8" s="1">
        <v>2.8</v>
      </c>
      <c r="J8" s="1">
        <v>3.8</v>
      </c>
      <c r="K8" s="1">
        <v>2.1</v>
      </c>
      <c r="L8" s="1">
        <v>2.7</v>
      </c>
      <c r="M8" s="3">
        <v>2243</v>
      </c>
      <c r="N8" s="1">
        <v>10.6</v>
      </c>
    </row>
    <row r="9" spans="1:14">
      <c r="A9" s="1" t="s">
        <v>10</v>
      </c>
      <c r="B9" s="1" t="s">
        <v>11</v>
      </c>
      <c r="C9" s="1">
        <v>2.6</v>
      </c>
      <c r="D9" s="1">
        <v>10.4</v>
      </c>
      <c r="E9" s="1">
        <v>1.1000000000000001</v>
      </c>
      <c r="F9" s="1">
        <v>1.8</v>
      </c>
      <c r="G9" s="1">
        <v>0.9</v>
      </c>
      <c r="H9" s="1">
        <v>1.9</v>
      </c>
      <c r="I9" s="1">
        <v>2.2000000000000002</v>
      </c>
      <c r="J9" s="1">
        <v>2.1</v>
      </c>
      <c r="K9" s="1">
        <v>1</v>
      </c>
      <c r="L9" s="1">
        <v>1.1000000000000001</v>
      </c>
      <c r="M9" s="3">
        <v>1004</v>
      </c>
      <c r="N9" s="1">
        <v>4.4000000000000004</v>
      </c>
    </row>
    <row r="10" spans="1:14">
      <c r="A10" s="1" t="s">
        <v>12</v>
      </c>
      <c r="B10" s="1" t="s">
        <v>13</v>
      </c>
      <c r="C10" s="1">
        <v>3.9</v>
      </c>
      <c r="D10" s="1">
        <v>6</v>
      </c>
      <c r="E10" s="1">
        <v>6.6</v>
      </c>
      <c r="F10" s="1">
        <v>6.7</v>
      </c>
      <c r="G10" s="1">
        <v>4.5999999999999996</v>
      </c>
      <c r="H10" s="1">
        <v>4.5</v>
      </c>
      <c r="I10" s="1">
        <v>7.5</v>
      </c>
      <c r="J10" s="1">
        <v>4.3</v>
      </c>
      <c r="K10" s="1">
        <v>8.3000000000000007</v>
      </c>
      <c r="L10" s="1">
        <v>18.3</v>
      </c>
      <c r="M10" s="3">
        <v>2712</v>
      </c>
      <c r="N10" s="1">
        <v>11.4</v>
      </c>
    </row>
    <row r="11" spans="1:14">
      <c r="A11" s="1" t="s">
        <v>14</v>
      </c>
      <c r="B11" s="1" t="s">
        <v>15</v>
      </c>
      <c r="C11" s="1">
        <v>1.5</v>
      </c>
      <c r="D11" s="1">
        <v>1.2</v>
      </c>
      <c r="E11" s="1">
        <v>0.5</v>
      </c>
      <c r="F11" s="1">
        <v>1.1000000000000001</v>
      </c>
      <c r="G11" s="1">
        <v>1</v>
      </c>
      <c r="H11" s="1">
        <v>1.8</v>
      </c>
      <c r="I11" s="1">
        <v>1</v>
      </c>
      <c r="J11" s="1">
        <v>1.4</v>
      </c>
      <c r="K11" s="1">
        <v>1</v>
      </c>
      <c r="L11" s="1">
        <v>4.4000000000000004</v>
      </c>
      <c r="M11" s="3">
        <v>2599</v>
      </c>
      <c r="N11" s="1">
        <v>1.3</v>
      </c>
    </row>
    <row r="12" spans="1:14">
      <c r="A12" s="1" t="s">
        <v>16</v>
      </c>
      <c r="B12" s="1" t="s">
        <v>17</v>
      </c>
      <c r="C12" s="1">
        <v>2.1</v>
      </c>
      <c r="D12" s="1">
        <v>1.7</v>
      </c>
      <c r="E12" s="1">
        <v>0.8</v>
      </c>
      <c r="F12" s="1">
        <v>1.2</v>
      </c>
      <c r="G12" s="1">
        <v>2</v>
      </c>
      <c r="H12" s="1">
        <v>2.8</v>
      </c>
      <c r="I12" s="1">
        <v>1.6</v>
      </c>
      <c r="J12" s="1">
        <v>1.5</v>
      </c>
      <c r="K12" s="1">
        <v>1.4</v>
      </c>
      <c r="L12" s="1">
        <v>1.1000000000000001</v>
      </c>
      <c r="M12" s="3">
        <v>2147</v>
      </c>
      <c r="N12" s="1">
        <v>1.7</v>
      </c>
    </row>
    <row r="13" spans="1:14">
      <c r="A13" s="1" t="s">
        <v>18</v>
      </c>
      <c r="B13" s="1" t="s">
        <v>19</v>
      </c>
      <c r="C13" s="1">
        <v>1.8</v>
      </c>
      <c r="D13" s="1">
        <v>1.7</v>
      </c>
      <c r="E13" s="1">
        <v>1.2</v>
      </c>
      <c r="F13" s="1">
        <v>1.6</v>
      </c>
      <c r="G13" s="1">
        <v>1.1000000000000001</v>
      </c>
      <c r="H13" s="1">
        <v>2.2999999999999998</v>
      </c>
      <c r="I13" s="1">
        <v>1</v>
      </c>
      <c r="J13" s="1">
        <v>2.9</v>
      </c>
      <c r="K13" s="1">
        <v>1.2</v>
      </c>
      <c r="L13" s="1">
        <v>8.6999999999999993</v>
      </c>
      <c r="M13" s="3">
        <v>1287</v>
      </c>
      <c r="N13" s="1">
        <v>1.8</v>
      </c>
    </row>
    <row r="14" spans="1:14">
      <c r="A14" s="1" t="s">
        <v>20</v>
      </c>
      <c r="B14" s="1" t="s">
        <v>21</v>
      </c>
      <c r="C14" s="1">
        <v>4.8</v>
      </c>
      <c r="D14" s="1">
        <v>7.1</v>
      </c>
      <c r="E14" s="1">
        <v>7.1</v>
      </c>
      <c r="F14" s="1">
        <v>7.3</v>
      </c>
      <c r="G14" s="1">
        <v>6</v>
      </c>
      <c r="H14" s="1">
        <v>7.2</v>
      </c>
      <c r="I14" s="1">
        <v>10.5</v>
      </c>
      <c r="J14" s="1">
        <v>6.1</v>
      </c>
      <c r="K14" s="1">
        <v>4.0999999999999996</v>
      </c>
      <c r="L14" s="1">
        <v>10.7</v>
      </c>
      <c r="M14" s="3">
        <v>1435</v>
      </c>
      <c r="N14" s="1">
        <v>4.4000000000000004</v>
      </c>
    </row>
    <row r="15" spans="1:14">
      <c r="A15" s="1" t="s">
        <v>22</v>
      </c>
      <c r="B15" s="1" t="s">
        <v>23</v>
      </c>
      <c r="C15" s="1">
        <v>1.5</v>
      </c>
      <c r="D15" s="1">
        <v>2.1</v>
      </c>
      <c r="E15" s="1">
        <v>2.2000000000000002</v>
      </c>
      <c r="F15" s="1">
        <v>1.6</v>
      </c>
      <c r="G15" s="1">
        <v>3.4</v>
      </c>
      <c r="H15" s="1">
        <v>1.6</v>
      </c>
      <c r="I15" s="1">
        <v>2.1</v>
      </c>
      <c r="J15" s="1">
        <v>1.8</v>
      </c>
      <c r="K15" s="1">
        <v>1.1000000000000001</v>
      </c>
      <c r="L15" s="1">
        <v>1.1000000000000001</v>
      </c>
      <c r="M15" s="1">
        <v>987</v>
      </c>
      <c r="N15" s="1">
        <v>1.8</v>
      </c>
    </row>
    <row r="16" spans="1:14">
      <c r="A16" s="1" t="s">
        <v>24</v>
      </c>
      <c r="B16" s="1" t="s">
        <v>25</v>
      </c>
      <c r="C16" s="1">
        <v>1.8</v>
      </c>
      <c r="D16" s="1">
        <v>3.3</v>
      </c>
      <c r="E16" s="1">
        <v>5.3</v>
      </c>
      <c r="F16" s="1">
        <v>1.8</v>
      </c>
      <c r="G16" s="1">
        <v>2.4</v>
      </c>
      <c r="H16" s="1">
        <v>1.8</v>
      </c>
      <c r="I16" s="1">
        <v>3</v>
      </c>
      <c r="J16" s="1">
        <v>2</v>
      </c>
      <c r="K16" s="1">
        <v>2.2000000000000002</v>
      </c>
      <c r="L16" s="1">
        <v>2.9</v>
      </c>
      <c r="M16" s="3">
        <v>1335</v>
      </c>
      <c r="N16" s="1">
        <v>2.4</v>
      </c>
    </row>
    <row r="17" spans="1:14">
      <c r="A17" s="1" t="s">
        <v>26</v>
      </c>
      <c r="B17" s="1" t="s">
        <v>27</v>
      </c>
      <c r="C17" s="1">
        <v>2.4</v>
      </c>
      <c r="D17" s="1">
        <v>2.2999999999999998</v>
      </c>
      <c r="E17" s="1">
        <v>2.1</v>
      </c>
      <c r="F17" s="1">
        <v>1.3</v>
      </c>
      <c r="G17" s="1">
        <v>1.9</v>
      </c>
      <c r="H17" s="1">
        <v>0.8</v>
      </c>
      <c r="I17" s="1">
        <v>0.8</v>
      </c>
      <c r="J17" s="1">
        <v>0.9</v>
      </c>
      <c r="K17" s="1" t="s">
        <v>55</v>
      </c>
      <c r="L17" s="1">
        <v>0.8</v>
      </c>
      <c r="M17" s="3">
        <v>2897</v>
      </c>
      <c r="N17" s="1">
        <v>2</v>
      </c>
    </row>
    <row r="18" spans="1:14">
      <c r="A18" s="1" t="s">
        <v>28</v>
      </c>
      <c r="B18" s="1" t="s">
        <v>29</v>
      </c>
      <c r="C18" s="1">
        <v>0.8</v>
      </c>
      <c r="D18" s="1">
        <v>0.9</v>
      </c>
      <c r="E18" s="1">
        <v>1.4</v>
      </c>
      <c r="F18" s="1">
        <v>1.1000000000000001</v>
      </c>
      <c r="G18" s="1">
        <v>1.5</v>
      </c>
      <c r="H18" s="1">
        <v>5.2</v>
      </c>
      <c r="I18" s="1">
        <v>0.9</v>
      </c>
      <c r="J18" s="1">
        <v>1.7</v>
      </c>
      <c r="K18" s="1">
        <v>1</v>
      </c>
      <c r="L18" s="1">
        <v>2.8</v>
      </c>
      <c r="M18" s="3">
        <v>1504</v>
      </c>
      <c r="N18" s="1">
        <v>1.2</v>
      </c>
    </row>
    <row r="19" spans="1:14">
      <c r="A19" s="1" t="s">
        <v>30</v>
      </c>
      <c r="B19" s="1" t="s">
        <v>31</v>
      </c>
      <c r="C19" s="1">
        <v>9</v>
      </c>
      <c r="D19" s="1">
        <v>3.7</v>
      </c>
      <c r="E19" s="1">
        <v>2.7</v>
      </c>
      <c r="F19" s="1">
        <v>7.6</v>
      </c>
      <c r="G19" s="1">
        <v>5</v>
      </c>
      <c r="H19" s="1">
        <v>5.5</v>
      </c>
      <c r="I19" s="1">
        <v>3.5</v>
      </c>
      <c r="J19" s="1">
        <v>8.1999999999999993</v>
      </c>
      <c r="K19" s="1">
        <v>6.6</v>
      </c>
      <c r="L19" s="1">
        <v>6.1</v>
      </c>
      <c r="M19" s="3">
        <v>8480</v>
      </c>
      <c r="N19" s="1">
        <v>9.8000000000000007</v>
      </c>
    </row>
    <row r="20" spans="1:14">
      <c r="A20" s="1" t="s">
        <v>32</v>
      </c>
      <c r="B20" s="1" t="s">
        <v>33</v>
      </c>
      <c r="C20" s="1">
        <v>6.8</v>
      </c>
      <c r="D20" s="1">
        <v>3.8</v>
      </c>
      <c r="E20" s="1">
        <v>4.9000000000000004</v>
      </c>
      <c r="F20" s="1">
        <v>2.7</v>
      </c>
      <c r="G20" s="1">
        <v>3</v>
      </c>
      <c r="H20" s="1">
        <v>3.9</v>
      </c>
      <c r="I20" s="1">
        <v>6.4</v>
      </c>
      <c r="J20" s="1">
        <v>3.4</v>
      </c>
      <c r="K20" s="1">
        <v>4</v>
      </c>
      <c r="L20" s="1">
        <v>4.2</v>
      </c>
      <c r="M20" s="3">
        <v>1760</v>
      </c>
      <c r="N20" s="1">
        <v>6.4</v>
      </c>
    </row>
    <row r="21" spans="1:14">
      <c r="A21" s="1" t="s">
        <v>34</v>
      </c>
      <c r="B21" s="1" t="s">
        <v>35</v>
      </c>
      <c r="C21" s="1">
        <v>2</v>
      </c>
      <c r="D21" s="1">
        <v>19.399999999999999</v>
      </c>
      <c r="E21" s="1">
        <v>5.0999999999999996</v>
      </c>
      <c r="F21" s="1">
        <v>4.2</v>
      </c>
      <c r="G21" s="1">
        <v>4.3</v>
      </c>
      <c r="H21" s="1">
        <v>15.2</v>
      </c>
      <c r="I21" s="1">
        <v>4.7</v>
      </c>
      <c r="J21" s="1">
        <v>3.3</v>
      </c>
      <c r="K21" s="1">
        <v>2.2999999999999998</v>
      </c>
      <c r="L21" s="1">
        <v>5</v>
      </c>
      <c r="M21" s="1">
        <v>115</v>
      </c>
      <c r="N21" s="1">
        <v>1.6</v>
      </c>
    </row>
    <row r="22" spans="1:14">
      <c r="A22" s="1" t="s">
        <v>36</v>
      </c>
      <c r="B22" s="1" t="s">
        <v>37</v>
      </c>
      <c r="C22" s="1">
        <v>3.9</v>
      </c>
      <c r="D22" s="1">
        <v>4.2</v>
      </c>
      <c r="E22" s="1">
        <v>3.1</v>
      </c>
      <c r="F22" s="1">
        <v>5</v>
      </c>
      <c r="G22" s="1">
        <v>6.5</v>
      </c>
      <c r="H22" s="1">
        <v>7.2</v>
      </c>
      <c r="I22" s="1">
        <v>7</v>
      </c>
      <c r="J22" s="1">
        <v>7.2</v>
      </c>
      <c r="K22" s="1">
        <v>3.7</v>
      </c>
      <c r="L22" s="1">
        <v>3.4</v>
      </c>
      <c r="M22" s="1">
        <v>656</v>
      </c>
      <c r="N22" s="1">
        <v>4.4000000000000004</v>
      </c>
    </row>
    <row r="23" spans="1:14">
      <c r="A23" s="1" t="s">
        <v>38</v>
      </c>
      <c r="B23" s="1" t="s">
        <v>39</v>
      </c>
      <c r="C23" s="1">
        <v>5.3</v>
      </c>
      <c r="D23" s="1">
        <v>6.5</v>
      </c>
      <c r="E23" s="1">
        <v>2.7</v>
      </c>
      <c r="F23" s="1">
        <v>4.3</v>
      </c>
      <c r="G23" s="1">
        <v>6.3</v>
      </c>
      <c r="H23" s="1">
        <v>6.4</v>
      </c>
      <c r="I23" s="1">
        <v>4.9000000000000004</v>
      </c>
      <c r="J23" s="1">
        <v>6.9</v>
      </c>
      <c r="K23" s="1">
        <v>6.3</v>
      </c>
      <c r="L23" s="1">
        <v>8.1</v>
      </c>
      <c r="M23" s="3">
        <v>1268</v>
      </c>
      <c r="N23" s="1">
        <v>10.1</v>
      </c>
    </row>
    <row r="24" spans="1:14">
      <c r="A24" s="1" t="s">
        <v>40</v>
      </c>
      <c r="B24" s="1" t="s">
        <v>41</v>
      </c>
      <c r="C24" s="1">
        <v>2</v>
      </c>
      <c r="D24" s="1">
        <v>3.7</v>
      </c>
      <c r="E24" s="1">
        <v>3.3</v>
      </c>
      <c r="F24" s="1">
        <v>2.1</v>
      </c>
      <c r="G24" s="1">
        <v>3.4</v>
      </c>
      <c r="H24" s="1">
        <v>2.4</v>
      </c>
      <c r="I24" s="1">
        <v>2.2999999999999998</v>
      </c>
      <c r="J24" s="1">
        <v>2.1</v>
      </c>
      <c r="K24" s="1">
        <v>1.2</v>
      </c>
      <c r="L24" s="1">
        <v>2.4</v>
      </c>
      <c r="M24" s="3">
        <v>1016</v>
      </c>
      <c r="N24" s="1">
        <v>2.8</v>
      </c>
    </row>
    <row r="25" spans="1:14">
      <c r="A25" s="1" t="s">
        <v>42</v>
      </c>
      <c r="B25" s="1" t="s">
        <v>43</v>
      </c>
      <c r="C25" s="1">
        <v>5.6</v>
      </c>
      <c r="D25" s="1">
        <v>8.6</v>
      </c>
      <c r="E25" s="1">
        <v>6.1</v>
      </c>
      <c r="F25" s="1">
        <v>5.5</v>
      </c>
      <c r="G25" s="1">
        <v>5</v>
      </c>
      <c r="H25" s="1">
        <v>5.6</v>
      </c>
      <c r="I25" s="1">
        <v>10.5</v>
      </c>
      <c r="J25" s="1">
        <v>12.9</v>
      </c>
      <c r="K25" s="1">
        <v>10.7</v>
      </c>
      <c r="L25" s="1">
        <v>4.7</v>
      </c>
      <c r="M25" s="3">
        <v>1758</v>
      </c>
      <c r="N25" s="1">
        <v>13</v>
      </c>
    </row>
    <row r="26" spans="1:14">
      <c r="A26" s="1" t="s">
        <v>44</v>
      </c>
      <c r="B26" s="1" t="s">
        <v>45</v>
      </c>
      <c r="C26" s="1">
        <v>3</v>
      </c>
      <c r="D26" s="1">
        <v>15.1</v>
      </c>
      <c r="E26" s="1">
        <v>6</v>
      </c>
      <c r="F26" s="1">
        <v>6.7</v>
      </c>
      <c r="G26" s="1">
        <v>7.2</v>
      </c>
      <c r="H26" s="1">
        <v>3.5</v>
      </c>
      <c r="I26" s="1">
        <v>9.9</v>
      </c>
      <c r="J26" s="1">
        <v>10.5</v>
      </c>
      <c r="K26" s="1">
        <v>5.6</v>
      </c>
      <c r="L26" s="1">
        <v>12.8</v>
      </c>
      <c r="M26" s="3">
        <v>1901</v>
      </c>
      <c r="N26" s="1">
        <v>8</v>
      </c>
    </row>
    <row r="27" spans="1:14">
      <c r="A27" s="1" t="s">
        <v>46</v>
      </c>
      <c r="B27" s="1" t="s">
        <v>47</v>
      </c>
      <c r="C27" s="1">
        <v>7.1</v>
      </c>
      <c r="D27" s="1">
        <v>9.1</v>
      </c>
      <c r="E27" s="1">
        <v>12.6</v>
      </c>
      <c r="F27" s="1">
        <v>6.9</v>
      </c>
      <c r="G27" s="1">
        <v>13.1</v>
      </c>
      <c r="H27" s="1">
        <v>8.6</v>
      </c>
      <c r="I27" s="1">
        <v>14.3</v>
      </c>
      <c r="J27" s="1">
        <v>12.6</v>
      </c>
      <c r="K27" s="1">
        <v>10.8</v>
      </c>
      <c r="L27" s="1">
        <v>9.6</v>
      </c>
      <c r="M27" s="3">
        <v>2819</v>
      </c>
      <c r="N27" s="1">
        <v>16.7</v>
      </c>
    </row>
    <row r="28" spans="1:14">
      <c r="B28" s="1" t="s">
        <v>48</v>
      </c>
      <c r="C28" s="1">
        <v>0.4</v>
      </c>
      <c r="D28" s="1">
        <v>7.7</v>
      </c>
      <c r="E28" s="1">
        <v>1.3</v>
      </c>
      <c r="F28" s="1">
        <v>0.4</v>
      </c>
      <c r="G28" s="1">
        <v>0.6</v>
      </c>
      <c r="H28" s="1">
        <v>0.1</v>
      </c>
      <c r="I28" s="1" t="s">
        <v>55</v>
      </c>
      <c r="J28" s="1">
        <v>1.4</v>
      </c>
      <c r="K28" s="1">
        <v>0.9</v>
      </c>
      <c r="L28" s="1" t="s">
        <v>55</v>
      </c>
      <c r="M28" s="1">
        <v>18</v>
      </c>
      <c r="N28" s="1">
        <v>0.8</v>
      </c>
    </row>
    <row r="29" spans="1:14">
      <c r="A29" s="1" t="s">
        <v>56</v>
      </c>
      <c r="B29" s="4"/>
      <c r="C29" s="4"/>
      <c r="D29" s="4"/>
      <c r="E29" s="4"/>
      <c r="F29" s="4"/>
      <c r="G29" s="4"/>
      <c r="H29" s="4"/>
      <c r="I29" s="4"/>
      <c r="J29" s="4"/>
      <c r="K29" s="4"/>
      <c r="L29" s="4"/>
      <c r="M29" s="4"/>
      <c r="N29" s="4"/>
    </row>
    <row r="30" spans="1:14">
      <c r="A30" s="1" t="s">
        <v>50</v>
      </c>
      <c r="B30" s="4"/>
      <c r="C30" s="4"/>
      <c r="D30" s="4"/>
      <c r="E30" s="4"/>
      <c r="F30" s="4"/>
      <c r="G30" s="4"/>
      <c r="H30" s="4"/>
      <c r="I30" s="4"/>
      <c r="J30" s="4"/>
      <c r="K30" s="4"/>
      <c r="L30" s="4"/>
      <c r="M30" s="4"/>
      <c r="N30" s="4"/>
    </row>
  </sheetData>
  <mergeCells count="1">
    <mergeCell ref="M4:N4"/>
  </mergeCell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codeName="Sheet14" enableFormatConditionsCalculation="0"/>
  <dimension ref="A1:N45"/>
  <sheetViews>
    <sheetView topLeftCell="A13" workbookViewId="0">
      <selection activeCell="B45" sqref="B45:C45"/>
    </sheetView>
  </sheetViews>
  <sheetFormatPr defaultColWidth="8.85546875" defaultRowHeight="15"/>
  <cols>
    <col min="2" max="2" width="48.85546875" bestFit="1" customWidth="1"/>
    <col min="3" max="3" width="12.140625" bestFit="1" customWidth="1"/>
  </cols>
  <sheetData>
    <row r="1" spans="1:14">
      <c r="B1" s="20" t="s">
        <v>72</v>
      </c>
    </row>
    <row r="2" spans="1:14">
      <c r="B2" s="8" t="str">
        <f>LEFT(ADDRESS(1,COLUMN(),4),1)</f>
        <v>B</v>
      </c>
      <c r="C2" s="8" t="str">
        <f t="shared" ref="C2:L2" si="0">LEFT(ADDRESS(1,COLUMN(),4),1)</f>
        <v>C</v>
      </c>
      <c r="D2" s="8" t="str">
        <f t="shared" si="0"/>
        <v>D</v>
      </c>
      <c r="E2" s="8" t="str">
        <f t="shared" si="0"/>
        <v>E</v>
      </c>
      <c r="F2" s="8" t="str">
        <f t="shared" si="0"/>
        <v>F</v>
      </c>
      <c r="G2" s="8" t="str">
        <f t="shared" si="0"/>
        <v>G</v>
      </c>
      <c r="H2" s="8" t="str">
        <f t="shared" si="0"/>
        <v>H</v>
      </c>
      <c r="I2" s="8" t="str">
        <f t="shared" si="0"/>
        <v>I</v>
      </c>
      <c r="J2" s="8" t="str">
        <f t="shared" si="0"/>
        <v>J</v>
      </c>
      <c r="K2" s="8" t="str">
        <f t="shared" si="0"/>
        <v>K</v>
      </c>
      <c r="L2" s="8" t="str">
        <f t="shared" si="0"/>
        <v>L</v>
      </c>
      <c r="M2" s="8"/>
      <c r="N2" s="8"/>
    </row>
    <row r="3" spans="1:14">
      <c r="A3" s="8" t="s">
        <v>59</v>
      </c>
      <c r="B3" s="9" t="s">
        <v>60</v>
      </c>
      <c r="C3" s="11">
        <v>1999</v>
      </c>
      <c r="D3" s="11">
        <v>2000</v>
      </c>
      <c r="E3" s="11">
        <v>2001</v>
      </c>
      <c r="F3" s="11">
        <v>2002</v>
      </c>
      <c r="G3" s="11">
        <v>2003</v>
      </c>
      <c r="H3" s="11">
        <v>2004</v>
      </c>
      <c r="I3" s="11">
        <v>2005</v>
      </c>
      <c r="J3" s="11">
        <v>2006</v>
      </c>
      <c r="K3" s="11">
        <v>2007</v>
      </c>
      <c r="L3" s="11">
        <v>2008</v>
      </c>
      <c r="N3" s="23" t="s">
        <v>100</v>
      </c>
    </row>
    <row r="4" spans="1:14">
      <c r="A4" s="8">
        <v>8</v>
      </c>
      <c r="B4" s="7" t="e">
        <f t="shared" ref="B4:L15" ca="1" si="1">INDIRECT($B$1&amp;B$2&amp;$A4)</f>
        <v>#REF!</v>
      </c>
      <c r="C4" s="22" t="e">
        <f t="shared" ca="1" si="1"/>
        <v>#REF!</v>
      </c>
      <c r="D4" s="22" t="e">
        <f t="shared" ca="1" si="1"/>
        <v>#REF!</v>
      </c>
      <c r="E4" s="22" t="e">
        <f t="shared" ca="1" si="1"/>
        <v>#REF!</v>
      </c>
      <c r="F4" s="22" t="e">
        <f t="shared" ca="1" si="1"/>
        <v>#REF!</v>
      </c>
      <c r="G4" s="22" t="e">
        <f t="shared" ca="1" si="1"/>
        <v>#REF!</v>
      </c>
      <c r="H4" s="22" t="e">
        <f t="shared" ca="1" si="1"/>
        <v>#REF!</v>
      </c>
      <c r="I4" s="22" t="e">
        <f t="shared" ca="1" si="1"/>
        <v>#REF!</v>
      </c>
      <c r="J4" s="22" t="e">
        <f t="shared" ca="1" si="1"/>
        <v>#REF!</v>
      </c>
      <c r="K4" s="22" t="e">
        <f t="shared" ca="1" si="1"/>
        <v>#REF!</v>
      </c>
      <c r="L4" s="22" t="e">
        <f t="shared" ca="1" si="1"/>
        <v>#REF!</v>
      </c>
      <c r="N4" s="24">
        <v>0.84459625150108542</v>
      </c>
    </row>
    <row r="5" spans="1:14">
      <c r="A5" s="8">
        <v>11</v>
      </c>
      <c r="B5" s="7" t="e">
        <f t="shared" ca="1" si="1"/>
        <v>#REF!</v>
      </c>
      <c r="C5" s="22"/>
      <c r="D5" s="22"/>
      <c r="E5" s="22"/>
      <c r="F5" s="22"/>
      <c r="G5" s="22"/>
      <c r="H5" s="22"/>
      <c r="I5" s="22"/>
      <c r="J5" s="22"/>
      <c r="K5" s="22"/>
      <c r="L5" s="22"/>
      <c r="N5" s="21"/>
    </row>
    <row r="6" spans="1:14">
      <c r="A6" s="8">
        <v>13</v>
      </c>
      <c r="B6" s="10" t="e">
        <f t="shared" ca="1" si="1"/>
        <v>#REF!</v>
      </c>
      <c r="C6" s="22" t="e">
        <f t="shared" ca="1" si="1"/>
        <v>#REF!</v>
      </c>
      <c r="D6" s="22" t="e">
        <f t="shared" ca="1" si="1"/>
        <v>#REF!</v>
      </c>
      <c r="E6" s="22" t="e">
        <f t="shared" ca="1" si="1"/>
        <v>#REF!</v>
      </c>
      <c r="F6" s="22" t="e">
        <f t="shared" ca="1" si="1"/>
        <v>#REF!</v>
      </c>
      <c r="G6" s="22" t="e">
        <f t="shared" ca="1" si="1"/>
        <v>#REF!</v>
      </c>
      <c r="H6" s="22" t="e">
        <f t="shared" ca="1" si="1"/>
        <v>#REF!</v>
      </c>
      <c r="I6" s="22" t="e">
        <f t="shared" ca="1" si="1"/>
        <v>#REF!</v>
      </c>
      <c r="J6" s="22" t="e">
        <f t="shared" ca="1" si="1"/>
        <v>#REF!</v>
      </c>
      <c r="K6" s="22" t="e">
        <f t="shared" ca="1" si="1"/>
        <v>#REF!</v>
      </c>
      <c r="L6" s="22" t="e">
        <f t="shared" ca="1" si="1"/>
        <v>#REF!</v>
      </c>
      <c r="N6" s="24">
        <v>0</v>
      </c>
    </row>
    <row r="7" spans="1:14">
      <c r="A7" s="8">
        <v>14</v>
      </c>
      <c r="B7" s="7" t="e">
        <f t="shared" ca="1" si="1"/>
        <v>#REF!</v>
      </c>
      <c r="C7" s="22"/>
      <c r="D7" s="22"/>
      <c r="E7" s="22"/>
      <c r="F7" s="22"/>
      <c r="G7" s="22"/>
      <c r="H7" s="22"/>
      <c r="I7" s="22"/>
      <c r="J7" s="22"/>
      <c r="K7" s="22"/>
      <c r="L7" s="22"/>
      <c r="N7" s="21"/>
    </row>
    <row r="8" spans="1:14">
      <c r="A8" s="8">
        <v>15</v>
      </c>
      <c r="B8" s="10" t="e">
        <f t="shared" ca="1" si="1"/>
        <v>#REF!</v>
      </c>
      <c r="C8" s="22" t="e">
        <f t="shared" ca="1" si="1"/>
        <v>#REF!</v>
      </c>
      <c r="D8" s="22" t="e">
        <f t="shared" ca="1" si="1"/>
        <v>#REF!</v>
      </c>
      <c r="E8" s="22" t="e">
        <f t="shared" ca="1" si="1"/>
        <v>#REF!</v>
      </c>
      <c r="F8" s="22" t="e">
        <f t="shared" ca="1" si="1"/>
        <v>#REF!</v>
      </c>
      <c r="G8" s="22" t="e">
        <f t="shared" ca="1" si="1"/>
        <v>#REF!</v>
      </c>
      <c r="H8" s="22" t="e">
        <f t="shared" ca="1" si="1"/>
        <v>#REF!</v>
      </c>
      <c r="I8" s="22" t="e">
        <f t="shared" ca="1" si="1"/>
        <v>#REF!</v>
      </c>
      <c r="J8" s="22" t="e">
        <f t="shared" ca="1" si="1"/>
        <v>#REF!</v>
      </c>
      <c r="K8" s="22" t="e">
        <f t="shared" ca="1" si="1"/>
        <v>#REF!</v>
      </c>
      <c r="L8" s="22" t="e">
        <f t="shared" ca="1" si="1"/>
        <v>#REF!</v>
      </c>
      <c r="N8" s="24">
        <v>0</v>
      </c>
    </row>
    <row r="9" spans="1:14">
      <c r="A9" s="8">
        <v>16</v>
      </c>
      <c r="B9" s="10" t="e">
        <f t="shared" ca="1" si="1"/>
        <v>#REF!</v>
      </c>
      <c r="C9" s="22" t="e">
        <f t="shared" ca="1" si="1"/>
        <v>#REF!</v>
      </c>
      <c r="D9" s="22" t="e">
        <f t="shared" ca="1" si="1"/>
        <v>#REF!</v>
      </c>
      <c r="E9" s="22" t="e">
        <f t="shared" ca="1" si="1"/>
        <v>#REF!</v>
      </c>
      <c r="F9" s="22" t="e">
        <f t="shared" ca="1" si="1"/>
        <v>#REF!</v>
      </c>
      <c r="G9" s="22" t="e">
        <f t="shared" ca="1" si="1"/>
        <v>#REF!</v>
      </c>
      <c r="H9" s="22" t="e">
        <f t="shared" ca="1" si="1"/>
        <v>#REF!</v>
      </c>
      <c r="I9" s="22" t="e">
        <f t="shared" ca="1" si="1"/>
        <v>#REF!</v>
      </c>
      <c r="J9" s="22" t="e">
        <f t="shared" ca="1" si="1"/>
        <v>#REF!</v>
      </c>
      <c r="K9" s="22" t="e">
        <f t="shared" ca="1" si="1"/>
        <v>#REF!</v>
      </c>
      <c r="L9" s="22" t="e">
        <f t="shared" ca="1" si="1"/>
        <v>#REF!</v>
      </c>
      <c r="N9" s="24">
        <v>0</v>
      </c>
    </row>
    <row r="10" spans="1:14">
      <c r="A10" s="8">
        <v>17</v>
      </c>
      <c r="B10" s="7" t="e">
        <f t="shared" ca="1" si="1"/>
        <v>#REF!</v>
      </c>
      <c r="C10" s="22"/>
      <c r="D10" s="22"/>
      <c r="E10" s="22"/>
      <c r="F10" s="22"/>
      <c r="G10" s="22"/>
      <c r="H10" s="22"/>
      <c r="I10" s="22"/>
      <c r="J10" s="22"/>
      <c r="K10" s="22"/>
      <c r="L10" s="22"/>
      <c r="N10" s="21"/>
    </row>
    <row r="11" spans="1:14">
      <c r="A11" s="8">
        <v>19</v>
      </c>
      <c r="B11" s="10" t="e">
        <f t="shared" ca="1" si="1"/>
        <v>#REF!</v>
      </c>
      <c r="C11" s="22" t="e">
        <f t="shared" ca="1" si="1"/>
        <v>#REF!</v>
      </c>
      <c r="D11" s="22" t="e">
        <f t="shared" ca="1" si="1"/>
        <v>#REF!</v>
      </c>
      <c r="E11" s="22" t="e">
        <f t="shared" ca="1" si="1"/>
        <v>#REF!</v>
      </c>
      <c r="F11" s="22" t="e">
        <f t="shared" ca="1" si="1"/>
        <v>#REF!</v>
      </c>
      <c r="G11" s="22" t="e">
        <f t="shared" ca="1" si="1"/>
        <v>#REF!</v>
      </c>
      <c r="H11" s="22" t="e">
        <f t="shared" ca="1" si="1"/>
        <v>#REF!</v>
      </c>
      <c r="I11" s="22" t="e">
        <f t="shared" ca="1" si="1"/>
        <v>#REF!</v>
      </c>
      <c r="J11" s="22" t="e">
        <f t="shared" ca="1" si="1"/>
        <v>#REF!</v>
      </c>
      <c r="K11" s="22" t="e">
        <f t="shared" ca="1" si="1"/>
        <v>#REF!</v>
      </c>
      <c r="L11" s="22" t="e">
        <f t="shared" ca="1" si="1"/>
        <v>#REF!</v>
      </c>
      <c r="N11" s="24">
        <v>0</v>
      </c>
    </row>
    <row r="12" spans="1:14">
      <c r="A12" s="8">
        <v>20</v>
      </c>
      <c r="B12" s="7" t="e">
        <f t="shared" ca="1" si="1"/>
        <v>#REF!</v>
      </c>
      <c r="C12" s="22" t="e">
        <f t="shared" ca="1" si="1"/>
        <v>#REF!</v>
      </c>
      <c r="D12" s="22" t="e">
        <f t="shared" ca="1" si="1"/>
        <v>#REF!</v>
      </c>
      <c r="E12" s="22" t="e">
        <f t="shared" ca="1" si="1"/>
        <v>#REF!</v>
      </c>
      <c r="F12" s="22" t="e">
        <f t="shared" ca="1" si="1"/>
        <v>#REF!</v>
      </c>
      <c r="G12" s="22" t="e">
        <f t="shared" ca="1" si="1"/>
        <v>#REF!</v>
      </c>
      <c r="H12" s="22" t="e">
        <f t="shared" ca="1" si="1"/>
        <v>#REF!</v>
      </c>
      <c r="I12" s="22" t="e">
        <f t="shared" ca="1" si="1"/>
        <v>#REF!</v>
      </c>
      <c r="J12" s="22" t="e">
        <f t="shared" ca="1" si="1"/>
        <v>#REF!</v>
      </c>
      <c r="K12" s="22" t="e">
        <f t="shared" ca="1" si="1"/>
        <v>#REF!</v>
      </c>
      <c r="L12" s="22" t="e">
        <f t="shared" ca="1" si="1"/>
        <v>#REF!</v>
      </c>
      <c r="N12" s="24">
        <v>5.290199954303352E-5</v>
      </c>
    </row>
    <row r="13" spans="1:14">
      <c r="A13" s="8">
        <v>35</v>
      </c>
      <c r="B13" s="7" t="e">
        <f t="shared" ca="1" si="1"/>
        <v>#REF!</v>
      </c>
      <c r="C13" s="22"/>
      <c r="D13" s="22"/>
      <c r="E13" s="22"/>
      <c r="F13" s="22"/>
      <c r="G13" s="22"/>
      <c r="H13" s="22"/>
      <c r="I13" s="22"/>
      <c r="J13" s="22"/>
      <c r="K13" s="22"/>
      <c r="L13" s="22"/>
      <c r="N13" s="21"/>
    </row>
    <row r="14" spans="1:14">
      <c r="A14" s="8">
        <v>36</v>
      </c>
      <c r="B14" s="10" t="e">
        <f t="shared" ca="1" si="1"/>
        <v>#REF!</v>
      </c>
      <c r="C14" s="22" t="e">
        <f t="shared" ca="1" si="1"/>
        <v>#REF!</v>
      </c>
      <c r="D14" s="22" t="e">
        <f t="shared" ca="1" si="1"/>
        <v>#REF!</v>
      </c>
      <c r="E14" s="22" t="e">
        <f t="shared" ca="1" si="1"/>
        <v>#REF!</v>
      </c>
      <c r="F14" s="22" t="e">
        <f t="shared" ca="1" si="1"/>
        <v>#REF!</v>
      </c>
      <c r="G14" s="22" t="e">
        <f t="shared" ca="1" si="1"/>
        <v>#REF!</v>
      </c>
      <c r="H14" s="22" t="e">
        <f t="shared" ca="1" si="1"/>
        <v>#REF!</v>
      </c>
      <c r="I14" s="22" t="e">
        <f t="shared" ca="1" si="1"/>
        <v>#REF!</v>
      </c>
      <c r="J14" s="22" t="e">
        <f t="shared" ca="1" si="1"/>
        <v>#REF!</v>
      </c>
      <c r="K14" s="22" t="e">
        <f t="shared" ca="1" si="1"/>
        <v>#REF!</v>
      </c>
      <c r="L14" s="22" t="e">
        <f t="shared" ca="1" si="1"/>
        <v>#REF!</v>
      </c>
      <c r="N14" s="24">
        <v>0</v>
      </c>
    </row>
    <row r="15" spans="1:14">
      <c r="A15" s="8">
        <v>37</v>
      </c>
      <c r="B15" s="10" t="e">
        <f t="shared" ca="1" si="1"/>
        <v>#REF!</v>
      </c>
      <c r="C15" s="22" t="e">
        <f t="shared" ca="1" si="1"/>
        <v>#REF!</v>
      </c>
      <c r="D15" s="22" t="e">
        <f t="shared" ca="1" si="1"/>
        <v>#REF!</v>
      </c>
      <c r="E15" s="22" t="e">
        <f t="shared" ca="1" si="1"/>
        <v>#REF!</v>
      </c>
      <c r="F15" s="22" t="e">
        <f t="shared" ca="1" si="1"/>
        <v>#REF!</v>
      </c>
      <c r="G15" s="22" t="e">
        <f t="shared" ca="1" si="1"/>
        <v>#REF!</v>
      </c>
      <c r="H15" s="22" t="e">
        <f t="shared" ca="1" si="1"/>
        <v>#REF!</v>
      </c>
      <c r="I15" s="22" t="e">
        <f t="shared" ca="1" si="1"/>
        <v>#REF!</v>
      </c>
      <c r="J15" s="22" t="e">
        <f t="shared" ca="1" si="1"/>
        <v>#REF!</v>
      </c>
      <c r="K15" s="22" t="e">
        <f t="shared" ca="1" si="1"/>
        <v>#REF!</v>
      </c>
      <c r="L15" s="22" t="e">
        <f t="shared" ca="1" si="1"/>
        <v>#REF!</v>
      </c>
      <c r="N15" s="24">
        <v>6.2451212913637692E-2</v>
      </c>
    </row>
    <row r="16" spans="1:14">
      <c r="A16" s="8"/>
      <c r="B16" s="9" t="s">
        <v>58</v>
      </c>
      <c r="N16" s="21"/>
    </row>
    <row r="17" spans="1:14">
      <c r="A17" s="8">
        <v>29</v>
      </c>
      <c r="B17" s="7" t="e">
        <f t="shared" ref="B17:B29" ca="1" si="2">INDIRECT($B$1&amp;B$2&amp;$A17)</f>
        <v>#REF!</v>
      </c>
      <c r="C17" s="22" t="e">
        <f t="shared" ref="C17:L29" ca="1" si="3">INDIRECT($B$1&amp;C$2&amp;$A17+1)</f>
        <v>#REF!</v>
      </c>
      <c r="D17" s="22" t="e">
        <f t="shared" ca="1" si="3"/>
        <v>#REF!</v>
      </c>
      <c r="E17" s="22" t="e">
        <f t="shared" ca="1" si="3"/>
        <v>#REF!</v>
      </c>
      <c r="F17" s="22" t="e">
        <f t="shared" ca="1" si="3"/>
        <v>#REF!</v>
      </c>
      <c r="G17" s="22" t="e">
        <f t="shared" ca="1" si="3"/>
        <v>#REF!</v>
      </c>
      <c r="H17" s="22" t="e">
        <f t="shared" ca="1" si="3"/>
        <v>#REF!</v>
      </c>
      <c r="I17" s="22" t="e">
        <f t="shared" ca="1" si="3"/>
        <v>#REF!</v>
      </c>
      <c r="J17" s="22" t="e">
        <f t="shared" ca="1" si="3"/>
        <v>#REF!</v>
      </c>
      <c r="K17" s="22" t="e">
        <f t="shared" ca="1" si="3"/>
        <v>#REF!</v>
      </c>
      <c r="L17" s="22" t="e">
        <f t="shared" ca="1" si="3"/>
        <v>#REF!</v>
      </c>
      <c r="N17" s="24">
        <v>0</v>
      </c>
    </row>
    <row r="18" spans="1:14">
      <c r="A18" s="8">
        <v>32</v>
      </c>
      <c r="B18" s="7" t="e">
        <f t="shared" ca="1" si="2"/>
        <v>#REF!</v>
      </c>
      <c r="C18" s="22" t="e">
        <f t="shared" ca="1" si="3"/>
        <v>#REF!</v>
      </c>
      <c r="D18" s="22" t="e">
        <f t="shared" ca="1" si="3"/>
        <v>#REF!</v>
      </c>
      <c r="E18" s="22" t="e">
        <f t="shared" ca="1" si="3"/>
        <v>#REF!</v>
      </c>
      <c r="F18" s="22" t="e">
        <f t="shared" ca="1" si="3"/>
        <v>#REF!</v>
      </c>
      <c r="G18" s="22" t="e">
        <f t="shared" ca="1" si="3"/>
        <v>#REF!</v>
      </c>
      <c r="H18" s="22" t="e">
        <f t="shared" ca="1" si="3"/>
        <v>#REF!</v>
      </c>
      <c r="I18" s="22" t="e">
        <f t="shared" ca="1" si="3"/>
        <v>#REF!</v>
      </c>
      <c r="J18" s="22" t="e">
        <f t="shared" ca="1" si="3"/>
        <v>#REF!</v>
      </c>
      <c r="K18" s="22" t="e">
        <f t="shared" ca="1" si="3"/>
        <v>#REF!</v>
      </c>
      <c r="L18" s="22" t="e">
        <f t="shared" ca="1" si="3"/>
        <v>#REF!</v>
      </c>
      <c r="N18" s="24">
        <v>8.1048307210488696E-2</v>
      </c>
    </row>
    <row r="19" spans="1:14">
      <c r="A19" s="8">
        <v>38</v>
      </c>
      <c r="B19" s="7" t="e">
        <f t="shared" ca="1" si="2"/>
        <v>#REF!</v>
      </c>
      <c r="C19" s="22" t="e">
        <f t="shared" ca="1" si="3"/>
        <v>#REF!</v>
      </c>
      <c r="D19" s="22" t="e">
        <f t="shared" ca="1" si="3"/>
        <v>#REF!</v>
      </c>
      <c r="E19" s="22" t="e">
        <f t="shared" ca="1" si="3"/>
        <v>#REF!</v>
      </c>
      <c r="F19" s="22" t="e">
        <f t="shared" ca="1" si="3"/>
        <v>#REF!</v>
      </c>
      <c r="G19" s="22" t="e">
        <f t="shared" ca="1" si="3"/>
        <v>#REF!</v>
      </c>
      <c r="H19" s="22" t="e">
        <f t="shared" ca="1" si="3"/>
        <v>#REF!</v>
      </c>
      <c r="I19" s="22" t="e">
        <f t="shared" ca="1" si="3"/>
        <v>#REF!</v>
      </c>
      <c r="J19" s="22" t="e">
        <f t="shared" ca="1" si="3"/>
        <v>#REF!</v>
      </c>
      <c r="K19" s="22" t="e">
        <f t="shared" ca="1" si="3"/>
        <v>#REF!</v>
      </c>
      <c r="L19" s="22" t="e">
        <f t="shared" ca="1" si="3"/>
        <v>#REF!</v>
      </c>
      <c r="N19" s="24">
        <v>8.4760705737252969E-4</v>
      </c>
    </row>
    <row r="20" spans="1:14">
      <c r="A20" s="8">
        <v>41</v>
      </c>
      <c r="B20" s="7" t="e">
        <f t="shared" ca="1" si="2"/>
        <v>#REF!</v>
      </c>
      <c r="C20" s="22" t="e">
        <f t="shared" ca="1" si="3"/>
        <v>#REF!</v>
      </c>
      <c r="D20" s="22" t="e">
        <f t="shared" ca="1" si="3"/>
        <v>#REF!</v>
      </c>
      <c r="E20" s="22" t="e">
        <f t="shared" ca="1" si="3"/>
        <v>#REF!</v>
      </c>
      <c r="F20" s="22" t="e">
        <f t="shared" ca="1" si="3"/>
        <v>#REF!</v>
      </c>
      <c r="G20" s="22" t="e">
        <f t="shared" ca="1" si="3"/>
        <v>#REF!</v>
      </c>
      <c r="H20" s="22" t="e">
        <f t="shared" ca="1" si="3"/>
        <v>#REF!</v>
      </c>
      <c r="I20" s="22" t="e">
        <f t="shared" ca="1" si="3"/>
        <v>#REF!</v>
      </c>
      <c r="J20" s="22" t="e">
        <f t="shared" ca="1" si="3"/>
        <v>#REF!</v>
      </c>
      <c r="K20" s="22" t="e">
        <f t="shared" ca="1" si="3"/>
        <v>#REF!</v>
      </c>
      <c r="L20" s="22" t="e">
        <f t="shared" ca="1" si="3"/>
        <v>#REF!</v>
      </c>
      <c r="N20" s="24">
        <v>0</v>
      </c>
    </row>
    <row r="21" spans="1:14">
      <c r="A21" s="8">
        <v>44</v>
      </c>
      <c r="B21" s="7" t="e">
        <f t="shared" ca="1" si="2"/>
        <v>#REF!</v>
      </c>
      <c r="C21" s="22" t="e">
        <f t="shared" ca="1" si="3"/>
        <v>#REF!</v>
      </c>
      <c r="D21" s="22" t="e">
        <f t="shared" ca="1" si="3"/>
        <v>#REF!</v>
      </c>
      <c r="E21" s="22" t="e">
        <f t="shared" ca="1" si="3"/>
        <v>#REF!</v>
      </c>
      <c r="F21" s="22" t="e">
        <f t="shared" ca="1" si="3"/>
        <v>#REF!</v>
      </c>
      <c r="G21" s="22" t="e">
        <f t="shared" ca="1" si="3"/>
        <v>#REF!</v>
      </c>
      <c r="H21" s="22" t="e">
        <f t="shared" ca="1" si="3"/>
        <v>#REF!</v>
      </c>
      <c r="I21" s="22" t="e">
        <f t="shared" ca="1" si="3"/>
        <v>#REF!</v>
      </c>
      <c r="J21" s="22" t="e">
        <f t="shared" ca="1" si="3"/>
        <v>#REF!</v>
      </c>
      <c r="K21" s="22" t="e">
        <f t="shared" ca="1" si="3"/>
        <v>#REF!</v>
      </c>
      <c r="L21" s="22" t="e">
        <f t="shared" ca="1" si="3"/>
        <v>#REF!</v>
      </c>
      <c r="N21" s="24">
        <v>3.931051388523344E-2</v>
      </c>
    </row>
    <row r="22" spans="1:14">
      <c r="A22" s="8">
        <v>47</v>
      </c>
      <c r="B22" s="7" t="e">
        <f t="shared" ca="1" si="2"/>
        <v>#REF!</v>
      </c>
      <c r="C22" s="22" t="e">
        <f t="shared" ca="1" si="3"/>
        <v>#REF!</v>
      </c>
      <c r="D22" s="22" t="e">
        <f t="shared" ca="1" si="3"/>
        <v>#REF!</v>
      </c>
      <c r="E22" s="22" t="e">
        <f t="shared" ca="1" si="3"/>
        <v>#REF!</v>
      </c>
      <c r="F22" s="22" t="e">
        <f t="shared" ca="1" si="3"/>
        <v>#REF!</v>
      </c>
      <c r="G22" s="22" t="e">
        <f t="shared" ca="1" si="3"/>
        <v>#REF!</v>
      </c>
      <c r="H22" s="22" t="e">
        <f t="shared" ca="1" si="3"/>
        <v>#REF!</v>
      </c>
      <c r="I22" s="22" t="e">
        <f t="shared" ca="1" si="3"/>
        <v>#REF!</v>
      </c>
      <c r="J22" s="22" t="e">
        <f t="shared" ca="1" si="3"/>
        <v>#REF!</v>
      </c>
      <c r="K22" s="22" t="e">
        <f t="shared" ca="1" si="3"/>
        <v>#REF!</v>
      </c>
      <c r="L22" s="22" t="e">
        <f t="shared" ca="1" si="3"/>
        <v>#REF!</v>
      </c>
      <c r="N22" s="24">
        <v>0</v>
      </c>
    </row>
    <row r="23" spans="1:14">
      <c r="A23" s="8">
        <v>50</v>
      </c>
      <c r="B23" s="7" t="e">
        <f t="shared" ca="1" si="2"/>
        <v>#REF!</v>
      </c>
      <c r="C23" s="22" t="e">
        <f t="shared" ca="1" si="3"/>
        <v>#REF!</v>
      </c>
      <c r="D23" s="22" t="e">
        <f t="shared" ca="1" si="3"/>
        <v>#REF!</v>
      </c>
      <c r="E23" s="22" t="e">
        <f t="shared" ca="1" si="3"/>
        <v>#REF!</v>
      </c>
      <c r="F23" s="22" t="e">
        <f t="shared" ca="1" si="3"/>
        <v>#REF!</v>
      </c>
      <c r="G23" s="22" t="e">
        <f t="shared" ca="1" si="3"/>
        <v>#REF!</v>
      </c>
      <c r="H23" s="22" t="e">
        <f t="shared" ca="1" si="3"/>
        <v>#REF!</v>
      </c>
      <c r="I23" s="22" t="e">
        <f t="shared" ca="1" si="3"/>
        <v>#REF!</v>
      </c>
      <c r="J23" s="22" t="e">
        <f t="shared" ca="1" si="3"/>
        <v>#REF!</v>
      </c>
      <c r="K23" s="22" t="e">
        <f t="shared" ca="1" si="3"/>
        <v>#REF!</v>
      </c>
      <c r="L23" s="22" t="e">
        <f t="shared" ca="1" si="3"/>
        <v>#REF!</v>
      </c>
      <c r="N23" s="24">
        <v>1</v>
      </c>
    </row>
    <row r="24" spans="1:14">
      <c r="A24" s="8">
        <v>53</v>
      </c>
      <c r="B24" s="7" t="e">
        <f t="shared" ca="1" si="2"/>
        <v>#REF!</v>
      </c>
      <c r="C24" s="22" t="e">
        <f t="shared" ca="1" si="3"/>
        <v>#REF!</v>
      </c>
      <c r="D24" s="22" t="e">
        <f t="shared" ca="1" si="3"/>
        <v>#REF!</v>
      </c>
      <c r="E24" s="22" t="e">
        <f t="shared" ca="1" si="3"/>
        <v>#REF!</v>
      </c>
      <c r="F24" s="22" t="e">
        <f t="shared" ca="1" si="3"/>
        <v>#REF!</v>
      </c>
      <c r="G24" s="22" t="e">
        <f t="shared" ca="1" si="3"/>
        <v>#REF!</v>
      </c>
      <c r="H24" s="22" t="e">
        <f t="shared" ca="1" si="3"/>
        <v>#REF!</v>
      </c>
      <c r="I24" s="22" t="e">
        <f t="shared" ca="1" si="3"/>
        <v>#REF!</v>
      </c>
      <c r="J24" s="22" t="e">
        <f t="shared" ca="1" si="3"/>
        <v>#REF!</v>
      </c>
      <c r="K24" s="22" t="e">
        <f t="shared" ca="1" si="3"/>
        <v>#REF!</v>
      </c>
      <c r="L24" s="22" t="e">
        <f t="shared" ca="1" si="3"/>
        <v>#REF!</v>
      </c>
      <c r="N24" s="24">
        <v>0</v>
      </c>
    </row>
    <row r="25" spans="1:14">
      <c r="A25" s="8">
        <v>56</v>
      </c>
      <c r="B25" s="7" t="e">
        <f t="shared" ca="1" si="2"/>
        <v>#REF!</v>
      </c>
      <c r="C25" s="22" t="e">
        <f t="shared" ca="1" si="3"/>
        <v>#REF!</v>
      </c>
      <c r="D25" s="22" t="e">
        <f t="shared" ca="1" si="3"/>
        <v>#REF!</v>
      </c>
      <c r="E25" s="22" t="e">
        <f t="shared" ca="1" si="3"/>
        <v>#REF!</v>
      </c>
      <c r="F25" s="22" t="e">
        <f t="shared" ca="1" si="3"/>
        <v>#REF!</v>
      </c>
      <c r="G25" s="22" t="e">
        <f t="shared" ca="1" si="3"/>
        <v>#REF!</v>
      </c>
      <c r="H25" s="22" t="e">
        <f t="shared" ca="1" si="3"/>
        <v>#REF!</v>
      </c>
      <c r="I25" s="22" t="e">
        <f t="shared" ca="1" si="3"/>
        <v>#REF!</v>
      </c>
      <c r="J25" s="22" t="e">
        <f t="shared" ca="1" si="3"/>
        <v>#REF!</v>
      </c>
      <c r="K25" s="22" t="e">
        <f t="shared" ca="1" si="3"/>
        <v>#REF!</v>
      </c>
      <c r="L25" s="22" t="e">
        <f t="shared" ca="1" si="3"/>
        <v>#REF!</v>
      </c>
      <c r="N25" s="24">
        <v>0</v>
      </c>
    </row>
    <row r="26" spans="1:14">
      <c r="A26" s="8">
        <v>59</v>
      </c>
      <c r="B26" s="7" t="e">
        <f t="shared" ca="1" si="2"/>
        <v>#REF!</v>
      </c>
      <c r="C26" s="22" t="e">
        <f t="shared" ca="1" si="3"/>
        <v>#REF!</v>
      </c>
      <c r="D26" s="22" t="e">
        <f t="shared" ca="1" si="3"/>
        <v>#REF!</v>
      </c>
      <c r="E26" s="22" t="e">
        <f t="shared" ca="1" si="3"/>
        <v>#REF!</v>
      </c>
      <c r="F26" s="22" t="e">
        <f t="shared" ca="1" si="3"/>
        <v>#REF!</v>
      </c>
      <c r="G26" s="22" t="e">
        <f t="shared" ca="1" si="3"/>
        <v>#REF!</v>
      </c>
      <c r="H26" s="22" t="e">
        <f t="shared" ca="1" si="3"/>
        <v>#REF!</v>
      </c>
      <c r="I26" s="22" t="e">
        <f t="shared" ca="1" si="3"/>
        <v>#REF!</v>
      </c>
      <c r="J26" s="22" t="e">
        <f t="shared" ca="1" si="3"/>
        <v>#REF!</v>
      </c>
      <c r="K26" s="22" t="e">
        <f t="shared" ca="1" si="3"/>
        <v>#REF!</v>
      </c>
      <c r="L26" s="22" t="e">
        <f t="shared" ca="1" si="3"/>
        <v>#REF!</v>
      </c>
      <c r="N26" s="24">
        <v>0</v>
      </c>
    </row>
    <row r="27" spans="1:14">
      <c r="A27" s="8">
        <v>62</v>
      </c>
      <c r="B27" s="7" t="e">
        <f t="shared" ca="1" si="2"/>
        <v>#REF!</v>
      </c>
      <c r="C27" s="22" t="e">
        <f t="shared" ca="1" si="3"/>
        <v>#REF!</v>
      </c>
      <c r="D27" s="22" t="e">
        <f t="shared" ca="1" si="3"/>
        <v>#REF!</v>
      </c>
      <c r="E27" s="22" t="e">
        <f t="shared" ca="1" si="3"/>
        <v>#REF!</v>
      </c>
      <c r="F27" s="22" t="e">
        <f t="shared" ca="1" si="3"/>
        <v>#REF!</v>
      </c>
      <c r="G27" s="22" t="e">
        <f t="shared" ca="1" si="3"/>
        <v>#REF!</v>
      </c>
      <c r="H27" s="22" t="e">
        <f t="shared" ca="1" si="3"/>
        <v>#REF!</v>
      </c>
      <c r="I27" s="22" t="e">
        <f t="shared" ca="1" si="3"/>
        <v>#REF!</v>
      </c>
      <c r="J27" s="22" t="e">
        <f t="shared" ca="1" si="3"/>
        <v>#REF!</v>
      </c>
      <c r="K27" s="22" t="e">
        <f t="shared" ca="1" si="3"/>
        <v>#REF!</v>
      </c>
      <c r="L27" s="22" t="e">
        <f t="shared" ca="1" si="3"/>
        <v>#REF!</v>
      </c>
      <c r="N27" s="24">
        <v>0</v>
      </c>
    </row>
    <row r="28" spans="1:14">
      <c r="A28" s="8">
        <v>65</v>
      </c>
      <c r="B28" s="7" t="e">
        <f t="shared" ca="1" si="2"/>
        <v>#REF!</v>
      </c>
      <c r="C28" s="22" t="e">
        <f t="shared" ca="1" si="3"/>
        <v>#REF!</v>
      </c>
      <c r="D28" s="22" t="e">
        <f t="shared" ca="1" si="3"/>
        <v>#REF!</v>
      </c>
      <c r="E28" s="22" t="e">
        <f t="shared" ca="1" si="3"/>
        <v>#REF!</v>
      </c>
      <c r="F28" s="22" t="e">
        <f t="shared" ca="1" si="3"/>
        <v>#REF!</v>
      </c>
      <c r="G28" s="22" t="e">
        <f t="shared" ca="1" si="3"/>
        <v>#REF!</v>
      </c>
      <c r="H28" s="22" t="e">
        <f t="shared" ca="1" si="3"/>
        <v>#REF!</v>
      </c>
      <c r="I28" s="22" t="e">
        <f t="shared" ca="1" si="3"/>
        <v>#REF!</v>
      </c>
      <c r="J28" s="22" t="e">
        <f t="shared" ca="1" si="3"/>
        <v>#REF!</v>
      </c>
      <c r="K28" s="22" t="e">
        <f t="shared" ca="1" si="3"/>
        <v>#REF!</v>
      </c>
      <c r="L28" s="22" t="e">
        <f t="shared" ca="1" si="3"/>
        <v>#REF!</v>
      </c>
      <c r="N28" s="24">
        <v>0</v>
      </c>
    </row>
    <row r="29" spans="1:14">
      <c r="A29" s="8">
        <v>68</v>
      </c>
      <c r="B29" s="7" t="e">
        <f t="shared" ca="1" si="2"/>
        <v>#REF!</v>
      </c>
      <c r="C29" s="22" t="e">
        <f t="shared" ca="1" si="3"/>
        <v>#REF!</v>
      </c>
      <c r="D29" s="22" t="e">
        <f t="shared" ca="1" si="3"/>
        <v>#REF!</v>
      </c>
      <c r="E29" s="22" t="e">
        <f t="shared" ca="1" si="3"/>
        <v>#REF!</v>
      </c>
      <c r="F29" s="22" t="e">
        <f t="shared" ca="1" si="3"/>
        <v>#REF!</v>
      </c>
      <c r="G29" s="22" t="e">
        <f t="shared" ca="1" si="3"/>
        <v>#REF!</v>
      </c>
      <c r="H29" s="22" t="e">
        <f t="shared" ca="1" si="3"/>
        <v>#REF!</v>
      </c>
      <c r="I29" s="22" t="e">
        <f t="shared" ca="1" si="3"/>
        <v>#REF!</v>
      </c>
      <c r="J29" s="22" t="e">
        <f t="shared" ca="1" si="3"/>
        <v>#REF!</v>
      </c>
      <c r="K29" s="22" t="e">
        <f t="shared" ca="1" si="3"/>
        <v>#REF!</v>
      </c>
      <c r="L29" s="22" t="e">
        <f t="shared" ca="1" si="3"/>
        <v>#REF!</v>
      </c>
      <c r="N29" s="24">
        <v>1.9067801385073808E-2</v>
      </c>
    </row>
    <row r="32" spans="1:14">
      <c r="B32" t="s">
        <v>61</v>
      </c>
    </row>
    <row r="33" spans="2:12">
      <c r="B33" s="7" t="s">
        <v>62</v>
      </c>
      <c r="C33" t="e">
        <f ca="1">SUM(C4:C29)</f>
        <v>#REF!</v>
      </c>
      <c r="D33" t="e">
        <f t="shared" ref="D33:L33" ca="1" si="4">SUM(D4:D29)</f>
        <v>#REF!</v>
      </c>
      <c r="E33" t="e">
        <f t="shared" ca="1" si="4"/>
        <v>#REF!</v>
      </c>
      <c r="F33" t="e">
        <f t="shared" ca="1" si="4"/>
        <v>#REF!</v>
      </c>
      <c r="G33" t="e">
        <f t="shared" ca="1" si="4"/>
        <v>#REF!</v>
      </c>
      <c r="H33" t="e">
        <f t="shared" ca="1" si="4"/>
        <v>#REF!</v>
      </c>
      <c r="I33" t="e">
        <f t="shared" ca="1" si="4"/>
        <v>#REF!</v>
      </c>
      <c r="J33" t="e">
        <f t="shared" ca="1" si="4"/>
        <v>#REF!</v>
      </c>
      <c r="K33" t="e">
        <f t="shared" ca="1" si="4"/>
        <v>#REF!</v>
      </c>
      <c r="L33" t="e">
        <f t="shared" ca="1" si="4"/>
        <v>#REF!</v>
      </c>
    </row>
    <row r="34" spans="2:12">
      <c r="B34" s="7" t="s">
        <v>63</v>
      </c>
      <c r="C34" s="13" t="e">
        <f ca="1">C33-(1-$C35)*C9-(1-$C36)*C15</f>
        <v>#REF!</v>
      </c>
      <c r="D34" s="13" t="e">
        <f t="shared" ref="D34:L34" ca="1" si="5">D33-(1-$C35)*D9-(1-$C36)*D15</f>
        <v>#REF!</v>
      </c>
      <c r="E34" s="13" t="e">
        <f t="shared" ca="1" si="5"/>
        <v>#REF!</v>
      </c>
      <c r="F34" s="13" t="e">
        <f t="shared" ca="1" si="5"/>
        <v>#REF!</v>
      </c>
      <c r="G34" s="13" t="e">
        <f t="shared" ca="1" si="5"/>
        <v>#REF!</v>
      </c>
      <c r="H34" s="13" t="e">
        <f t="shared" ca="1" si="5"/>
        <v>#REF!</v>
      </c>
      <c r="I34" s="13" t="e">
        <f t="shared" ca="1" si="5"/>
        <v>#REF!</v>
      </c>
      <c r="J34" s="13" t="e">
        <f t="shared" ca="1" si="5"/>
        <v>#REF!</v>
      </c>
      <c r="K34" s="13" t="e">
        <f t="shared" ca="1" si="5"/>
        <v>#REF!</v>
      </c>
      <c r="L34" s="13" t="e">
        <f t="shared" ca="1" si="5"/>
        <v>#REF!</v>
      </c>
    </row>
    <row r="35" spans="2:12">
      <c r="B35" s="16" t="s">
        <v>64</v>
      </c>
      <c r="C35" s="17" t="e">
        <f>#REF!</f>
        <v>#REF!</v>
      </c>
    </row>
    <row r="36" spans="2:12">
      <c r="B36" s="16" t="s">
        <v>65</v>
      </c>
      <c r="C36" s="17" t="e">
        <f>#REF!</f>
        <v>#REF!</v>
      </c>
    </row>
    <row r="38" spans="2:12">
      <c r="B38" s="14" t="s">
        <v>66</v>
      </c>
      <c r="C38" s="15" t="e">
        <f ca="1">C33-C34</f>
        <v>#REF!</v>
      </c>
      <c r="D38" s="15" t="e">
        <f t="shared" ref="D38:L38" ca="1" si="6">D33-D34</f>
        <v>#REF!</v>
      </c>
      <c r="E38" s="15" t="e">
        <f t="shared" ca="1" si="6"/>
        <v>#REF!</v>
      </c>
      <c r="F38" s="15" t="e">
        <f t="shared" ca="1" si="6"/>
        <v>#REF!</v>
      </c>
      <c r="G38" s="15" t="e">
        <f t="shared" ca="1" si="6"/>
        <v>#REF!</v>
      </c>
      <c r="H38" s="15" t="e">
        <f t="shared" ca="1" si="6"/>
        <v>#REF!</v>
      </c>
      <c r="I38" s="15" t="e">
        <f t="shared" ca="1" si="6"/>
        <v>#REF!</v>
      </c>
      <c r="J38" s="15" t="e">
        <f t="shared" ca="1" si="6"/>
        <v>#REF!</v>
      </c>
      <c r="K38" s="15" t="e">
        <f t="shared" ca="1" si="6"/>
        <v>#REF!</v>
      </c>
      <c r="L38" s="15" t="e">
        <f t="shared" ca="1" si="6"/>
        <v>#REF!</v>
      </c>
    </row>
    <row r="39" spans="2:12">
      <c r="B39" s="14"/>
      <c r="C39" s="15"/>
      <c r="D39" s="15"/>
      <c r="E39" s="15"/>
      <c r="F39" s="15"/>
      <c r="G39" s="15"/>
      <c r="H39" s="15"/>
      <c r="I39" s="15"/>
      <c r="J39" s="15"/>
      <c r="K39" s="15"/>
      <c r="L39" s="15"/>
    </row>
    <row r="40" spans="2:12">
      <c r="C40" s="11">
        <v>1999</v>
      </c>
      <c r="D40" s="11">
        <v>2000</v>
      </c>
      <c r="E40" s="11">
        <v>2001</v>
      </c>
      <c r="F40" s="11">
        <v>2002</v>
      </c>
      <c r="G40" s="11">
        <v>2003</v>
      </c>
      <c r="H40" s="11">
        <v>2004</v>
      </c>
      <c r="I40" s="11">
        <v>2005</v>
      </c>
      <c r="J40" s="11">
        <v>2006</v>
      </c>
      <c r="K40" s="11">
        <v>2007</v>
      </c>
      <c r="L40" s="11">
        <v>2008</v>
      </c>
    </row>
    <row r="41" spans="2:12">
      <c r="B41" t="s">
        <v>99</v>
      </c>
      <c r="C41" s="13" t="e">
        <f ca="1">C4*$N4+C6*$N6+SUMPRODUCT(C8:C9,$N8:$N9)+SUMPRODUCT(C11:C12,$N11:$N12)+SUMPRODUCT(C14:C15,$N14:$N15)+SUMPRODUCT(C17:C29,$N17:$N29)</f>
        <v>#REF!</v>
      </c>
      <c r="D41" s="13" t="e">
        <f t="shared" ref="D41:L41" ca="1" si="7">D4*$N4+D6*$N6+SUMPRODUCT(D8:D9,$N8:$N9)+SUMPRODUCT(D11:D12,$N11:$N12)+SUMPRODUCT(D14:D15,$N14:$N15)+SUMPRODUCT(D17:D29,$N17:$N29)</f>
        <v>#REF!</v>
      </c>
      <c r="E41" s="13" t="e">
        <f t="shared" ca="1" si="7"/>
        <v>#REF!</v>
      </c>
      <c r="F41" s="13" t="e">
        <f t="shared" ca="1" si="7"/>
        <v>#REF!</v>
      </c>
      <c r="G41" s="13" t="e">
        <f t="shared" ca="1" si="7"/>
        <v>#REF!</v>
      </c>
      <c r="H41" s="13" t="e">
        <f t="shared" ca="1" si="7"/>
        <v>#REF!</v>
      </c>
      <c r="I41" s="13" t="e">
        <f t="shared" ca="1" si="7"/>
        <v>#REF!</v>
      </c>
      <c r="J41" s="13" t="e">
        <f t="shared" ca="1" si="7"/>
        <v>#REF!</v>
      </c>
      <c r="K41" s="13" t="e">
        <f t="shared" ca="1" si="7"/>
        <v>#REF!</v>
      </c>
      <c r="L41" s="13" t="e">
        <f t="shared" ca="1" si="7"/>
        <v>#REF!</v>
      </c>
    </row>
    <row r="42" spans="2:12">
      <c r="B42" t="s">
        <v>98</v>
      </c>
      <c r="C42" s="12" t="e">
        <f ca="1">100*C41/$E41</f>
        <v>#REF!</v>
      </c>
      <c r="D42" s="12" t="e">
        <f t="shared" ref="D42:L42" ca="1" si="8">100*D41/$E41</f>
        <v>#REF!</v>
      </c>
      <c r="E42" s="12" t="e">
        <f t="shared" ca="1" si="8"/>
        <v>#REF!</v>
      </c>
      <c r="F42" s="12" t="e">
        <f t="shared" ca="1" si="8"/>
        <v>#REF!</v>
      </c>
      <c r="G42" s="12" t="e">
        <f t="shared" ca="1" si="8"/>
        <v>#REF!</v>
      </c>
      <c r="H42" s="12" t="e">
        <f t="shared" ca="1" si="8"/>
        <v>#REF!</v>
      </c>
      <c r="I42" s="12" t="e">
        <f t="shared" ca="1" si="8"/>
        <v>#REF!</v>
      </c>
      <c r="J42" s="12" t="e">
        <f t="shared" ca="1" si="8"/>
        <v>#REF!</v>
      </c>
      <c r="K42" s="12" t="e">
        <f t="shared" ca="1" si="8"/>
        <v>#REF!</v>
      </c>
      <c r="L42" s="12" t="e">
        <f t="shared" ca="1" si="8"/>
        <v>#REF!</v>
      </c>
    </row>
    <row r="43" spans="2:12">
      <c r="B43" t="s">
        <v>97</v>
      </c>
      <c r="C43" s="12">
        <f t="array" ref="C43:L43">TRANSPOSE('Invest. vs. Ship.'!R6:R6)</f>
        <v>0</v>
      </c>
      <c r="D43" s="12">
        <v>0</v>
      </c>
      <c r="E43" s="12">
        <v>0</v>
      </c>
      <c r="F43" s="12">
        <v>0</v>
      </c>
      <c r="G43" s="12">
        <v>0</v>
      </c>
      <c r="H43" s="12">
        <v>0</v>
      </c>
      <c r="I43" s="12">
        <v>0</v>
      </c>
      <c r="J43" s="12">
        <v>0</v>
      </c>
      <c r="K43" s="12">
        <v>0</v>
      </c>
      <c r="L43" s="12">
        <v>0</v>
      </c>
    </row>
    <row r="45" spans="2:12">
      <c r="B45" t="s">
        <v>67</v>
      </c>
      <c r="C45" s="19" t="e">
        <f ca="1">CORREL(C43:L43,C42:L42)</f>
        <v>#REF!</v>
      </c>
    </row>
  </sheetData>
  <pageMargins left="0.7" right="0.7" top="0.75" bottom="0.75" header="0.3" footer="0.3"/>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P47"/>
  <sheetViews>
    <sheetView topLeftCell="A16" workbookViewId="0">
      <selection activeCell="C48" sqref="C48"/>
    </sheetView>
  </sheetViews>
  <sheetFormatPr defaultColWidth="8.85546875" defaultRowHeight="15"/>
  <cols>
    <col min="2" max="2" width="48.85546875" bestFit="1" customWidth="1"/>
    <col min="3" max="3" width="12.140625" bestFit="1" customWidth="1"/>
    <col min="13" max="13" width="10.42578125" bestFit="1" customWidth="1"/>
  </cols>
  <sheetData>
    <row r="1" spans="1:16">
      <c r="B1" s="20" t="s">
        <v>72</v>
      </c>
    </row>
    <row r="2" spans="1:16">
      <c r="B2" s="8" t="str">
        <f>LEFT(ADDRESS(1,COLUMN(),4),1)</f>
        <v>B</v>
      </c>
      <c r="C2" s="8" t="str">
        <f t="shared" ref="C2:L2" si="0">LEFT(ADDRESS(1,COLUMN(),4),1)</f>
        <v>C</v>
      </c>
      <c r="D2" s="8" t="str">
        <f t="shared" si="0"/>
        <v>D</v>
      </c>
      <c r="E2" s="8" t="str">
        <f t="shared" si="0"/>
        <v>E</v>
      </c>
      <c r="F2" s="8" t="str">
        <f t="shared" si="0"/>
        <v>F</v>
      </c>
      <c r="G2" s="8" t="str">
        <f t="shared" si="0"/>
        <v>G</v>
      </c>
      <c r="H2" s="8" t="str">
        <f t="shared" si="0"/>
        <v>H</v>
      </c>
      <c r="I2" s="8" t="str">
        <f t="shared" si="0"/>
        <v>I</v>
      </c>
      <c r="J2" s="8" t="str">
        <f t="shared" si="0"/>
        <v>J</v>
      </c>
      <c r="K2" s="8" t="str">
        <f t="shared" si="0"/>
        <v>K</v>
      </c>
      <c r="L2" s="8" t="str">
        <f t="shared" si="0"/>
        <v>L</v>
      </c>
      <c r="M2" s="8"/>
      <c r="N2" s="8"/>
    </row>
    <row r="3" spans="1:16">
      <c r="A3" s="8" t="s">
        <v>59</v>
      </c>
      <c r="B3" s="9" t="s">
        <v>60</v>
      </c>
      <c r="C3" s="11">
        <v>1999</v>
      </c>
      <c r="D3" s="11">
        <v>2000</v>
      </c>
      <c r="E3" s="11">
        <v>2001</v>
      </c>
      <c r="F3" s="11">
        <v>2002</v>
      </c>
      <c r="G3" s="11">
        <v>2003</v>
      </c>
      <c r="H3" s="11">
        <v>2004</v>
      </c>
      <c r="I3" s="11">
        <v>2005</v>
      </c>
      <c r="J3" s="11">
        <v>2006</v>
      </c>
      <c r="K3" s="11">
        <v>2007</v>
      </c>
      <c r="L3" s="11">
        <v>2008</v>
      </c>
      <c r="N3" s="23" t="s">
        <v>100</v>
      </c>
      <c r="P3">
        <v>1</v>
      </c>
    </row>
    <row r="4" spans="1:16">
      <c r="A4" s="8">
        <v>8</v>
      </c>
      <c r="B4" s="7" t="e">
        <f t="shared" ref="B4:L15" ca="1" si="1">INDIRECT($B$1&amp;B$2&amp;$A4)</f>
        <v>#REF!</v>
      </c>
      <c r="C4" s="25" t="e">
        <f t="shared" ca="1" si="1"/>
        <v>#REF!</v>
      </c>
      <c r="D4" s="25" t="e">
        <f t="shared" ca="1" si="1"/>
        <v>#REF!</v>
      </c>
      <c r="E4" s="25" t="e">
        <f t="shared" ca="1" si="1"/>
        <v>#REF!</v>
      </c>
      <c r="F4" s="25" t="e">
        <f t="shared" ca="1" si="1"/>
        <v>#REF!</v>
      </c>
      <c r="G4" s="25" t="e">
        <f t="shared" ca="1" si="1"/>
        <v>#REF!</v>
      </c>
      <c r="H4" s="25" t="e">
        <f t="shared" ca="1" si="1"/>
        <v>#REF!</v>
      </c>
      <c r="I4" s="25" t="e">
        <f t="shared" ca="1" si="1"/>
        <v>#REF!</v>
      </c>
      <c r="J4" s="25" t="e">
        <f t="shared" ca="1" si="1"/>
        <v>#REF!</v>
      </c>
      <c r="K4" s="25" t="e">
        <f t="shared" ca="1" si="1"/>
        <v>#REF!</v>
      </c>
      <c r="L4" s="25" t="e">
        <f t="shared" ca="1" si="1"/>
        <v>#REF!</v>
      </c>
      <c r="N4" s="24">
        <v>1</v>
      </c>
      <c r="P4" s="19">
        <v>1</v>
      </c>
    </row>
    <row r="5" spans="1:16">
      <c r="A5" s="8">
        <v>11</v>
      </c>
      <c r="B5" s="7" t="e">
        <f t="shared" ca="1" si="1"/>
        <v>#REF!</v>
      </c>
      <c r="C5" s="25"/>
      <c r="D5" s="25"/>
      <c r="E5" s="25"/>
      <c r="F5" s="25"/>
      <c r="G5" s="25"/>
      <c r="H5" s="25"/>
      <c r="I5" s="25"/>
      <c r="J5" s="25"/>
      <c r="K5" s="25"/>
      <c r="L5" s="25"/>
      <c r="N5" s="21"/>
    </row>
    <row r="6" spans="1:16">
      <c r="A6" s="8">
        <v>13</v>
      </c>
      <c r="B6" s="10" t="e">
        <f t="shared" ca="1" si="1"/>
        <v>#REF!</v>
      </c>
      <c r="C6" s="25" t="e">
        <f t="shared" ca="1" si="1"/>
        <v>#REF!</v>
      </c>
      <c r="D6" s="25" t="e">
        <f t="shared" ca="1" si="1"/>
        <v>#REF!</v>
      </c>
      <c r="E6" s="25" t="e">
        <f t="shared" ca="1" si="1"/>
        <v>#REF!</v>
      </c>
      <c r="F6" s="25" t="e">
        <f t="shared" ca="1" si="1"/>
        <v>#REF!</v>
      </c>
      <c r="G6" s="25" t="e">
        <f t="shared" ca="1" si="1"/>
        <v>#REF!</v>
      </c>
      <c r="H6" s="25" t="e">
        <f t="shared" ca="1" si="1"/>
        <v>#REF!</v>
      </c>
      <c r="I6" s="25" t="e">
        <f t="shared" ca="1" si="1"/>
        <v>#REF!</v>
      </c>
      <c r="J6" s="25" t="e">
        <f t="shared" ca="1" si="1"/>
        <v>#REF!</v>
      </c>
      <c r="K6" s="25" t="e">
        <f t="shared" ca="1" si="1"/>
        <v>#REF!</v>
      </c>
      <c r="L6" s="25" t="e">
        <f t="shared" ca="1" si="1"/>
        <v>#REF!</v>
      </c>
      <c r="N6" s="24">
        <v>0.61702846373650033</v>
      </c>
      <c r="P6" s="19">
        <v>0.61702846373650033</v>
      </c>
    </row>
    <row r="7" spans="1:16">
      <c r="A7" s="8">
        <v>14</v>
      </c>
      <c r="B7" s="7" t="e">
        <f t="shared" ca="1" si="1"/>
        <v>#REF!</v>
      </c>
      <c r="C7" s="25"/>
      <c r="D7" s="25"/>
      <c r="E7" s="25"/>
      <c r="F7" s="25"/>
      <c r="G7" s="25"/>
      <c r="H7" s="25"/>
      <c r="I7" s="25"/>
      <c r="J7" s="25"/>
      <c r="K7" s="25"/>
      <c r="L7" s="25"/>
      <c r="N7" s="21"/>
    </row>
    <row r="8" spans="1:16">
      <c r="A8" s="8">
        <v>15</v>
      </c>
      <c r="B8" s="10" t="e">
        <f t="shared" ca="1" si="1"/>
        <v>#REF!</v>
      </c>
      <c r="C8" s="25" t="e">
        <f t="shared" ca="1" si="1"/>
        <v>#REF!</v>
      </c>
      <c r="D8" s="25" t="e">
        <f t="shared" ca="1" si="1"/>
        <v>#REF!</v>
      </c>
      <c r="E8" s="25" t="e">
        <f t="shared" ca="1" si="1"/>
        <v>#REF!</v>
      </c>
      <c r="F8" s="25" t="e">
        <f t="shared" ca="1" si="1"/>
        <v>#REF!</v>
      </c>
      <c r="G8" s="25" t="e">
        <f t="shared" ca="1" si="1"/>
        <v>#REF!</v>
      </c>
      <c r="H8" s="25" t="e">
        <f t="shared" ca="1" si="1"/>
        <v>#REF!</v>
      </c>
      <c r="I8" s="25" t="e">
        <f t="shared" ca="1" si="1"/>
        <v>#REF!</v>
      </c>
      <c r="J8" s="25" t="e">
        <f t="shared" ca="1" si="1"/>
        <v>#REF!</v>
      </c>
      <c r="K8" s="25" t="e">
        <f t="shared" ca="1" si="1"/>
        <v>#REF!</v>
      </c>
      <c r="L8" s="25" t="e">
        <f t="shared" ca="1" si="1"/>
        <v>#REF!</v>
      </c>
      <c r="N8" s="24">
        <v>0.19337067070397837</v>
      </c>
      <c r="P8" s="19">
        <v>0.19337067070397837</v>
      </c>
    </row>
    <row r="9" spans="1:16">
      <c r="A9" s="8">
        <v>16</v>
      </c>
      <c r="B9" s="10" t="e">
        <f t="shared" ca="1" si="1"/>
        <v>#REF!</v>
      </c>
      <c r="C9" s="25" t="e">
        <f t="shared" ca="1" si="1"/>
        <v>#REF!</v>
      </c>
      <c r="D9" s="25" t="e">
        <f t="shared" ca="1" si="1"/>
        <v>#REF!</v>
      </c>
      <c r="E9" s="25" t="e">
        <f t="shared" ca="1" si="1"/>
        <v>#REF!</v>
      </c>
      <c r="F9" s="25" t="e">
        <f t="shared" ca="1" si="1"/>
        <v>#REF!</v>
      </c>
      <c r="G9" s="25" t="e">
        <f t="shared" ca="1" si="1"/>
        <v>#REF!</v>
      </c>
      <c r="H9" s="25" t="e">
        <f t="shared" ca="1" si="1"/>
        <v>#REF!</v>
      </c>
      <c r="I9" s="25" t="e">
        <f t="shared" ca="1" si="1"/>
        <v>#REF!</v>
      </c>
      <c r="J9" s="25" t="e">
        <f t="shared" ca="1" si="1"/>
        <v>#REF!</v>
      </c>
      <c r="K9" s="25" t="e">
        <f t="shared" ca="1" si="1"/>
        <v>#REF!</v>
      </c>
      <c r="L9" s="25" t="e">
        <f t="shared" ca="1" si="1"/>
        <v>#REF!</v>
      </c>
      <c r="N9" s="24">
        <v>0.15247343991799425</v>
      </c>
      <c r="P9" s="19">
        <v>0.15247343991799425</v>
      </c>
    </row>
    <row r="10" spans="1:16">
      <c r="A10" s="8">
        <v>17</v>
      </c>
      <c r="B10" s="7" t="e">
        <f t="shared" ca="1" si="1"/>
        <v>#REF!</v>
      </c>
      <c r="C10" s="25"/>
      <c r="D10" s="25"/>
      <c r="E10" s="25"/>
      <c r="F10" s="25"/>
      <c r="G10" s="25"/>
      <c r="H10" s="25"/>
      <c r="I10" s="25"/>
      <c r="J10" s="25"/>
      <c r="K10" s="25"/>
      <c r="L10" s="25"/>
      <c r="N10" s="21"/>
    </row>
    <row r="11" spans="1:16">
      <c r="A11" s="8">
        <v>19</v>
      </c>
      <c r="B11" s="10" t="e">
        <f t="shared" ca="1" si="1"/>
        <v>#REF!</v>
      </c>
      <c r="C11" s="25" t="e">
        <f t="shared" ca="1" si="1"/>
        <v>#REF!</v>
      </c>
      <c r="D11" s="25" t="e">
        <f t="shared" ca="1" si="1"/>
        <v>#REF!</v>
      </c>
      <c r="E11" s="25" t="e">
        <f t="shared" ca="1" si="1"/>
        <v>#REF!</v>
      </c>
      <c r="F11" s="25" t="e">
        <f t="shared" ca="1" si="1"/>
        <v>#REF!</v>
      </c>
      <c r="G11" s="25" t="e">
        <f t="shared" ca="1" si="1"/>
        <v>#REF!</v>
      </c>
      <c r="H11" s="25" t="e">
        <f t="shared" ca="1" si="1"/>
        <v>#REF!</v>
      </c>
      <c r="I11" s="25" t="e">
        <f t="shared" ca="1" si="1"/>
        <v>#REF!</v>
      </c>
      <c r="J11" s="25" t="e">
        <f t="shared" ca="1" si="1"/>
        <v>#REF!</v>
      </c>
      <c r="K11" s="25" t="e">
        <f t="shared" ca="1" si="1"/>
        <v>#REF!</v>
      </c>
      <c r="L11" s="25" t="e">
        <f t="shared" ca="1" si="1"/>
        <v>#REF!</v>
      </c>
      <c r="N11" s="24">
        <v>1</v>
      </c>
      <c r="P11" s="19">
        <v>1</v>
      </c>
    </row>
    <row r="12" spans="1:16">
      <c r="A12" s="8">
        <v>20</v>
      </c>
      <c r="B12" s="7" t="e">
        <f t="shared" ca="1" si="1"/>
        <v>#REF!</v>
      </c>
      <c r="C12" s="25" t="e">
        <f t="shared" ca="1" si="1"/>
        <v>#REF!</v>
      </c>
      <c r="D12" s="25" t="e">
        <f t="shared" ca="1" si="1"/>
        <v>#REF!</v>
      </c>
      <c r="E12" s="25" t="e">
        <f t="shared" ca="1" si="1"/>
        <v>#REF!</v>
      </c>
      <c r="F12" s="25" t="e">
        <f t="shared" ca="1" si="1"/>
        <v>#REF!</v>
      </c>
      <c r="G12" s="25" t="e">
        <f t="shared" ca="1" si="1"/>
        <v>#REF!</v>
      </c>
      <c r="H12" s="25" t="e">
        <f t="shared" ca="1" si="1"/>
        <v>#REF!</v>
      </c>
      <c r="I12" s="25" t="e">
        <f t="shared" ca="1" si="1"/>
        <v>#REF!</v>
      </c>
      <c r="J12" s="25" t="e">
        <f t="shared" ca="1" si="1"/>
        <v>#REF!</v>
      </c>
      <c r="K12" s="25" t="e">
        <f t="shared" ca="1" si="1"/>
        <v>#REF!</v>
      </c>
      <c r="L12" s="25" t="e">
        <f t="shared" ca="1" si="1"/>
        <v>#REF!</v>
      </c>
      <c r="N12" s="24">
        <v>0.33747469800622237</v>
      </c>
      <c r="P12" s="19">
        <v>0.33747469800622237</v>
      </c>
    </row>
    <row r="13" spans="1:16">
      <c r="A13" s="8">
        <v>35</v>
      </c>
      <c r="B13" s="7" t="e">
        <f t="shared" ca="1" si="1"/>
        <v>#REF!</v>
      </c>
      <c r="C13" s="25"/>
      <c r="D13" s="25"/>
      <c r="E13" s="25"/>
      <c r="F13" s="25"/>
      <c r="G13" s="25"/>
      <c r="H13" s="25"/>
      <c r="I13" s="25"/>
      <c r="J13" s="25"/>
      <c r="K13" s="25"/>
      <c r="L13" s="25"/>
      <c r="N13" s="21"/>
    </row>
    <row r="14" spans="1:16">
      <c r="A14" s="8">
        <v>36</v>
      </c>
      <c r="B14" s="10" t="e">
        <f t="shared" ca="1" si="1"/>
        <v>#REF!</v>
      </c>
      <c r="C14" s="25" t="e">
        <f t="shared" ca="1" si="1"/>
        <v>#REF!</v>
      </c>
      <c r="D14" s="25" t="e">
        <f t="shared" ca="1" si="1"/>
        <v>#REF!</v>
      </c>
      <c r="E14" s="25" t="e">
        <f t="shared" ca="1" si="1"/>
        <v>#REF!</v>
      </c>
      <c r="F14" s="25" t="e">
        <f t="shared" ca="1" si="1"/>
        <v>#REF!</v>
      </c>
      <c r="G14" s="25" t="e">
        <f t="shared" ca="1" si="1"/>
        <v>#REF!</v>
      </c>
      <c r="H14" s="25" t="e">
        <f t="shared" ca="1" si="1"/>
        <v>#REF!</v>
      </c>
      <c r="I14" s="25" t="e">
        <f t="shared" ca="1" si="1"/>
        <v>#REF!</v>
      </c>
      <c r="J14" s="25" t="e">
        <f t="shared" ca="1" si="1"/>
        <v>#REF!</v>
      </c>
      <c r="K14" s="25" t="e">
        <f t="shared" ca="1" si="1"/>
        <v>#REF!</v>
      </c>
      <c r="L14" s="25" t="e">
        <f t="shared" ca="1" si="1"/>
        <v>#REF!</v>
      </c>
      <c r="N14" s="24">
        <v>0.93270162233323362</v>
      </c>
      <c r="P14" s="19">
        <v>0.93270162233323362</v>
      </c>
    </row>
    <row r="15" spans="1:16">
      <c r="A15" s="8">
        <v>37</v>
      </c>
      <c r="B15" s="10" t="e">
        <f t="shared" ca="1" si="1"/>
        <v>#REF!</v>
      </c>
      <c r="C15" s="25" t="e">
        <f t="shared" ca="1" si="1"/>
        <v>#REF!</v>
      </c>
      <c r="D15" s="25" t="e">
        <f t="shared" ca="1" si="1"/>
        <v>#REF!</v>
      </c>
      <c r="E15" s="25" t="e">
        <f t="shared" ca="1" si="1"/>
        <v>#REF!</v>
      </c>
      <c r="F15" s="25" t="e">
        <f t="shared" ca="1" si="1"/>
        <v>#REF!</v>
      </c>
      <c r="G15" s="25" t="e">
        <f t="shared" ca="1" si="1"/>
        <v>#REF!</v>
      </c>
      <c r="H15" s="25" t="e">
        <f t="shared" ca="1" si="1"/>
        <v>#REF!</v>
      </c>
      <c r="I15" s="25" t="e">
        <f t="shared" ca="1" si="1"/>
        <v>#REF!</v>
      </c>
      <c r="J15" s="25" t="e">
        <f t="shared" ca="1" si="1"/>
        <v>#REF!</v>
      </c>
      <c r="K15" s="25" t="e">
        <f t="shared" ca="1" si="1"/>
        <v>#REF!</v>
      </c>
      <c r="L15" s="25" t="e">
        <f t="shared" ca="1" si="1"/>
        <v>#REF!</v>
      </c>
      <c r="N15" s="24">
        <v>1</v>
      </c>
      <c r="P15" s="19">
        <v>1</v>
      </c>
    </row>
    <row r="16" spans="1:16">
      <c r="A16" s="8"/>
      <c r="B16" s="9" t="s">
        <v>58</v>
      </c>
      <c r="N16" s="21"/>
    </row>
    <row r="17" spans="1:16">
      <c r="A17" s="8">
        <v>29</v>
      </c>
      <c r="B17" s="7" t="e">
        <f t="shared" ref="B17:B29" ca="1" si="2">INDIRECT($B$1&amp;B$2&amp;$A17)</f>
        <v>#REF!</v>
      </c>
      <c r="C17" s="25" t="e">
        <f t="shared" ref="C17:L29" ca="1" si="3">INDIRECT($B$1&amp;C$2&amp;$A17+1)</f>
        <v>#REF!</v>
      </c>
      <c r="D17" s="25" t="e">
        <f t="shared" ca="1" si="3"/>
        <v>#REF!</v>
      </c>
      <c r="E17" s="25" t="e">
        <f t="shared" ca="1" si="3"/>
        <v>#REF!</v>
      </c>
      <c r="F17" s="25" t="e">
        <f t="shared" ca="1" si="3"/>
        <v>#REF!</v>
      </c>
      <c r="G17" s="25" t="e">
        <f t="shared" ca="1" si="3"/>
        <v>#REF!</v>
      </c>
      <c r="H17" s="25" t="e">
        <f t="shared" ca="1" si="3"/>
        <v>#REF!</v>
      </c>
      <c r="I17" s="25" t="e">
        <f t="shared" ca="1" si="3"/>
        <v>#REF!</v>
      </c>
      <c r="J17" s="25" t="e">
        <f t="shared" ca="1" si="3"/>
        <v>#REF!</v>
      </c>
      <c r="K17" s="25" t="e">
        <f t="shared" ca="1" si="3"/>
        <v>#REF!</v>
      </c>
      <c r="L17" s="25" t="e">
        <f t="shared" ca="1" si="3"/>
        <v>#REF!</v>
      </c>
      <c r="N17" s="24">
        <v>1</v>
      </c>
      <c r="P17" s="19">
        <v>1</v>
      </c>
    </row>
    <row r="18" spans="1:16">
      <c r="A18" s="8">
        <v>32</v>
      </c>
      <c r="B18" s="7" t="e">
        <f t="shared" ca="1" si="2"/>
        <v>#REF!</v>
      </c>
      <c r="C18" s="25" t="e">
        <f t="shared" ca="1" si="3"/>
        <v>#REF!</v>
      </c>
      <c r="D18" s="25" t="e">
        <f t="shared" ca="1" si="3"/>
        <v>#REF!</v>
      </c>
      <c r="E18" s="25" t="e">
        <f t="shared" ca="1" si="3"/>
        <v>#REF!</v>
      </c>
      <c r="F18" s="25" t="e">
        <f t="shared" ca="1" si="3"/>
        <v>#REF!</v>
      </c>
      <c r="G18" s="25" t="e">
        <f t="shared" ca="1" si="3"/>
        <v>#REF!</v>
      </c>
      <c r="H18" s="25" t="e">
        <f t="shared" ca="1" si="3"/>
        <v>#REF!</v>
      </c>
      <c r="I18" s="25" t="e">
        <f t="shared" ca="1" si="3"/>
        <v>#REF!</v>
      </c>
      <c r="J18" s="25" t="e">
        <f t="shared" ca="1" si="3"/>
        <v>#REF!</v>
      </c>
      <c r="K18" s="25" t="e">
        <f t="shared" ca="1" si="3"/>
        <v>#REF!</v>
      </c>
      <c r="L18" s="25" t="e">
        <f t="shared" ca="1" si="3"/>
        <v>#REF!</v>
      </c>
      <c r="N18" s="24">
        <v>1</v>
      </c>
      <c r="P18" s="19">
        <v>1</v>
      </c>
    </row>
    <row r="19" spans="1:16">
      <c r="A19" s="8">
        <v>38</v>
      </c>
      <c r="B19" s="7" t="e">
        <f t="shared" ca="1" si="2"/>
        <v>#REF!</v>
      </c>
      <c r="C19" s="25" t="e">
        <f t="shared" ca="1" si="3"/>
        <v>#REF!</v>
      </c>
      <c r="D19" s="25" t="e">
        <f t="shared" ca="1" si="3"/>
        <v>#REF!</v>
      </c>
      <c r="E19" s="25" t="e">
        <f t="shared" ca="1" si="3"/>
        <v>#REF!</v>
      </c>
      <c r="F19" s="25" t="e">
        <f t="shared" ca="1" si="3"/>
        <v>#REF!</v>
      </c>
      <c r="G19" s="25" t="e">
        <f t="shared" ca="1" si="3"/>
        <v>#REF!</v>
      </c>
      <c r="H19" s="25" t="e">
        <f t="shared" ca="1" si="3"/>
        <v>#REF!</v>
      </c>
      <c r="I19" s="25" t="e">
        <f t="shared" ca="1" si="3"/>
        <v>#REF!</v>
      </c>
      <c r="J19" s="25" t="e">
        <f t="shared" ca="1" si="3"/>
        <v>#REF!</v>
      </c>
      <c r="K19" s="25" t="e">
        <f t="shared" ca="1" si="3"/>
        <v>#REF!</v>
      </c>
      <c r="L19" s="25" t="e">
        <f t="shared" ca="1" si="3"/>
        <v>#REF!</v>
      </c>
      <c r="N19" s="24">
        <v>0.4359975656245263</v>
      </c>
      <c r="P19" s="19">
        <v>0.4359975656245263</v>
      </c>
    </row>
    <row r="20" spans="1:16">
      <c r="A20" s="8">
        <v>41</v>
      </c>
      <c r="B20" s="7" t="e">
        <f t="shared" ca="1" si="2"/>
        <v>#REF!</v>
      </c>
      <c r="C20" s="25" t="e">
        <f t="shared" ca="1" si="3"/>
        <v>#REF!</v>
      </c>
      <c r="D20" s="25" t="e">
        <f t="shared" ca="1" si="3"/>
        <v>#REF!</v>
      </c>
      <c r="E20" s="25" t="e">
        <f t="shared" ca="1" si="3"/>
        <v>#REF!</v>
      </c>
      <c r="F20" s="25" t="e">
        <f t="shared" ca="1" si="3"/>
        <v>#REF!</v>
      </c>
      <c r="G20" s="25" t="e">
        <f t="shared" ca="1" si="3"/>
        <v>#REF!</v>
      </c>
      <c r="H20" s="25" t="e">
        <f t="shared" ca="1" si="3"/>
        <v>#REF!</v>
      </c>
      <c r="I20" s="25" t="e">
        <f t="shared" ca="1" si="3"/>
        <v>#REF!</v>
      </c>
      <c r="J20" s="25" t="e">
        <f t="shared" ca="1" si="3"/>
        <v>#REF!</v>
      </c>
      <c r="K20" s="25" t="e">
        <f t="shared" ca="1" si="3"/>
        <v>#REF!</v>
      </c>
      <c r="L20" s="25" t="e">
        <f t="shared" ca="1" si="3"/>
        <v>#REF!</v>
      </c>
      <c r="N20" s="24">
        <v>1</v>
      </c>
      <c r="P20" s="19">
        <v>1</v>
      </c>
    </row>
    <row r="21" spans="1:16">
      <c r="A21" s="8">
        <v>44</v>
      </c>
      <c r="B21" s="7" t="e">
        <f t="shared" ca="1" si="2"/>
        <v>#REF!</v>
      </c>
      <c r="C21" s="25" t="e">
        <f t="shared" ca="1" si="3"/>
        <v>#REF!</v>
      </c>
      <c r="D21" s="25" t="e">
        <f t="shared" ca="1" si="3"/>
        <v>#REF!</v>
      </c>
      <c r="E21" s="25" t="e">
        <f t="shared" ca="1" si="3"/>
        <v>#REF!</v>
      </c>
      <c r="F21" s="25" t="e">
        <f t="shared" ca="1" si="3"/>
        <v>#REF!</v>
      </c>
      <c r="G21" s="25" t="e">
        <f t="shared" ca="1" si="3"/>
        <v>#REF!</v>
      </c>
      <c r="H21" s="25" t="e">
        <f t="shared" ca="1" si="3"/>
        <v>#REF!</v>
      </c>
      <c r="I21" s="25" t="e">
        <f t="shared" ca="1" si="3"/>
        <v>#REF!</v>
      </c>
      <c r="J21" s="25" t="e">
        <f t="shared" ca="1" si="3"/>
        <v>#REF!</v>
      </c>
      <c r="K21" s="25" t="e">
        <f t="shared" ca="1" si="3"/>
        <v>#REF!</v>
      </c>
      <c r="L21" s="25" t="e">
        <f t="shared" ca="1" si="3"/>
        <v>#REF!</v>
      </c>
      <c r="N21" s="24">
        <v>1</v>
      </c>
      <c r="P21" s="19">
        <v>1</v>
      </c>
    </row>
    <row r="22" spans="1:16">
      <c r="A22" s="8">
        <v>47</v>
      </c>
      <c r="B22" s="7" t="e">
        <f t="shared" ca="1" si="2"/>
        <v>#REF!</v>
      </c>
      <c r="C22" s="25" t="e">
        <f t="shared" ca="1" si="3"/>
        <v>#REF!</v>
      </c>
      <c r="D22" s="25" t="e">
        <f t="shared" ca="1" si="3"/>
        <v>#REF!</v>
      </c>
      <c r="E22" s="25" t="e">
        <f t="shared" ca="1" si="3"/>
        <v>#REF!</v>
      </c>
      <c r="F22" s="25" t="e">
        <f t="shared" ca="1" si="3"/>
        <v>#REF!</v>
      </c>
      <c r="G22" s="25" t="e">
        <f t="shared" ca="1" si="3"/>
        <v>#REF!</v>
      </c>
      <c r="H22" s="25" t="e">
        <f t="shared" ca="1" si="3"/>
        <v>#REF!</v>
      </c>
      <c r="I22" s="25" t="e">
        <f t="shared" ca="1" si="3"/>
        <v>#REF!</v>
      </c>
      <c r="J22" s="25" t="e">
        <f t="shared" ca="1" si="3"/>
        <v>#REF!</v>
      </c>
      <c r="K22" s="25" t="e">
        <f t="shared" ca="1" si="3"/>
        <v>#REF!</v>
      </c>
      <c r="L22" s="25" t="e">
        <f t="shared" ca="1" si="3"/>
        <v>#REF!</v>
      </c>
      <c r="N22" s="24">
        <v>1</v>
      </c>
      <c r="P22" s="19">
        <v>1</v>
      </c>
    </row>
    <row r="23" spans="1:16">
      <c r="A23" s="8">
        <v>50</v>
      </c>
      <c r="B23" s="7" t="e">
        <f t="shared" ca="1" si="2"/>
        <v>#REF!</v>
      </c>
      <c r="C23" s="25" t="e">
        <f t="shared" ca="1" si="3"/>
        <v>#REF!</v>
      </c>
      <c r="D23" s="25" t="e">
        <f t="shared" ca="1" si="3"/>
        <v>#REF!</v>
      </c>
      <c r="E23" s="25" t="e">
        <f t="shared" ca="1" si="3"/>
        <v>#REF!</v>
      </c>
      <c r="F23" s="25" t="e">
        <f t="shared" ca="1" si="3"/>
        <v>#REF!</v>
      </c>
      <c r="G23" s="25" t="e">
        <f t="shared" ca="1" si="3"/>
        <v>#REF!</v>
      </c>
      <c r="H23" s="25" t="e">
        <f t="shared" ca="1" si="3"/>
        <v>#REF!</v>
      </c>
      <c r="I23" s="25" t="e">
        <f t="shared" ca="1" si="3"/>
        <v>#REF!</v>
      </c>
      <c r="J23" s="25" t="e">
        <f t="shared" ca="1" si="3"/>
        <v>#REF!</v>
      </c>
      <c r="K23" s="25" t="e">
        <f t="shared" ca="1" si="3"/>
        <v>#REF!</v>
      </c>
      <c r="L23" s="25" t="e">
        <f t="shared" ca="1" si="3"/>
        <v>#REF!</v>
      </c>
      <c r="N23" s="24">
        <v>1</v>
      </c>
      <c r="P23" s="19">
        <v>1</v>
      </c>
    </row>
    <row r="24" spans="1:16">
      <c r="A24" s="8">
        <v>53</v>
      </c>
      <c r="B24" s="7" t="e">
        <f t="shared" ca="1" si="2"/>
        <v>#REF!</v>
      </c>
      <c r="C24" s="25" t="e">
        <f t="shared" ca="1" si="3"/>
        <v>#REF!</v>
      </c>
      <c r="D24" s="25" t="e">
        <f t="shared" ca="1" si="3"/>
        <v>#REF!</v>
      </c>
      <c r="E24" s="25" t="e">
        <f t="shared" ca="1" si="3"/>
        <v>#REF!</v>
      </c>
      <c r="F24" s="25" t="e">
        <f t="shared" ca="1" si="3"/>
        <v>#REF!</v>
      </c>
      <c r="G24" s="25" t="e">
        <f t="shared" ca="1" si="3"/>
        <v>#REF!</v>
      </c>
      <c r="H24" s="25" t="e">
        <f t="shared" ca="1" si="3"/>
        <v>#REF!</v>
      </c>
      <c r="I24" s="25" t="e">
        <f t="shared" ca="1" si="3"/>
        <v>#REF!</v>
      </c>
      <c r="J24" s="25" t="e">
        <f t="shared" ca="1" si="3"/>
        <v>#REF!</v>
      </c>
      <c r="K24" s="25" t="e">
        <f t="shared" ca="1" si="3"/>
        <v>#REF!</v>
      </c>
      <c r="L24" s="25" t="e">
        <f t="shared" ca="1" si="3"/>
        <v>#REF!</v>
      </c>
      <c r="N24" s="24">
        <v>1</v>
      </c>
      <c r="P24" s="19">
        <v>1</v>
      </c>
    </row>
    <row r="25" spans="1:16">
      <c r="A25" s="8">
        <v>56</v>
      </c>
      <c r="B25" s="7" t="e">
        <f t="shared" ca="1" si="2"/>
        <v>#REF!</v>
      </c>
      <c r="C25" s="25" t="e">
        <f t="shared" ca="1" si="3"/>
        <v>#REF!</v>
      </c>
      <c r="D25" s="25" t="e">
        <f t="shared" ca="1" si="3"/>
        <v>#REF!</v>
      </c>
      <c r="E25" s="25" t="e">
        <f t="shared" ca="1" si="3"/>
        <v>#REF!</v>
      </c>
      <c r="F25" s="25" t="e">
        <f t="shared" ca="1" si="3"/>
        <v>#REF!</v>
      </c>
      <c r="G25" s="25" t="e">
        <f t="shared" ca="1" si="3"/>
        <v>#REF!</v>
      </c>
      <c r="H25" s="25" t="e">
        <f t="shared" ca="1" si="3"/>
        <v>#REF!</v>
      </c>
      <c r="I25" s="25" t="e">
        <f t="shared" ca="1" si="3"/>
        <v>#REF!</v>
      </c>
      <c r="J25" s="25" t="e">
        <f t="shared" ca="1" si="3"/>
        <v>#REF!</v>
      </c>
      <c r="K25" s="25" t="e">
        <f t="shared" ca="1" si="3"/>
        <v>#REF!</v>
      </c>
      <c r="L25" s="25" t="e">
        <f t="shared" ca="1" si="3"/>
        <v>#REF!</v>
      </c>
      <c r="N25" s="24">
        <v>1</v>
      </c>
      <c r="P25" s="19">
        <v>1</v>
      </c>
    </row>
    <row r="26" spans="1:16">
      <c r="A26" s="8">
        <v>59</v>
      </c>
      <c r="B26" s="7" t="e">
        <f t="shared" ca="1" si="2"/>
        <v>#REF!</v>
      </c>
      <c r="C26" s="25" t="e">
        <f t="shared" ca="1" si="3"/>
        <v>#REF!</v>
      </c>
      <c r="D26" s="25" t="e">
        <f t="shared" ca="1" si="3"/>
        <v>#REF!</v>
      </c>
      <c r="E26" s="25" t="e">
        <f t="shared" ca="1" si="3"/>
        <v>#REF!</v>
      </c>
      <c r="F26" s="25" t="e">
        <f t="shared" ca="1" si="3"/>
        <v>#REF!</v>
      </c>
      <c r="G26" s="25" t="e">
        <f t="shared" ca="1" si="3"/>
        <v>#REF!</v>
      </c>
      <c r="H26" s="25" t="e">
        <f t="shared" ca="1" si="3"/>
        <v>#REF!</v>
      </c>
      <c r="I26" s="25" t="e">
        <f t="shared" ca="1" si="3"/>
        <v>#REF!</v>
      </c>
      <c r="J26" s="25" t="e">
        <f t="shared" ca="1" si="3"/>
        <v>#REF!</v>
      </c>
      <c r="K26" s="25" t="e">
        <f t="shared" ca="1" si="3"/>
        <v>#REF!</v>
      </c>
      <c r="L26" s="25" t="e">
        <f t="shared" ca="1" si="3"/>
        <v>#REF!</v>
      </c>
      <c r="N26" s="24">
        <v>1</v>
      </c>
      <c r="P26" s="19">
        <v>1</v>
      </c>
    </row>
    <row r="27" spans="1:16">
      <c r="A27" s="8">
        <v>62</v>
      </c>
      <c r="B27" s="7" t="e">
        <f t="shared" ca="1" si="2"/>
        <v>#REF!</v>
      </c>
      <c r="C27" s="25" t="e">
        <f t="shared" ca="1" si="3"/>
        <v>#REF!</v>
      </c>
      <c r="D27" s="25" t="e">
        <f t="shared" ca="1" si="3"/>
        <v>#REF!</v>
      </c>
      <c r="E27" s="25" t="e">
        <f t="shared" ca="1" si="3"/>
        <v>#REF!</v>
      </c>
      <c r="F27" s="25" t="e">
        <f t="shared" ca="1" si="3"/>
        <v>#REF!</v>
      </c>
      <c r="G27" s="25" t="e">
        <f t="shared" ca="1" si="3"/>
        <v>#REF!</v>
      </c>
      <c r="H27" s="25" t="e">
        <f t="shared" ca="1" si="3"/>
        <v>#REF!</v>
      </c>
      <c r="I27" s="25" t="e">
        <f t="shared" ca="1" si="3"/>
        <v>#REF!</v>
      </c>
      <c r="J27" s="25" t="e">
        <f t="shared" ca="1" si="3"/>
        <v>#REF!</v>
      </c>
      <c r="K27" s="25" t="e">
        <f t="shared" ca="1" si="3"/>
        <v>#REF!</v>
      </c>
      <c r="L27" s="25" t="e">
        <f t="shared" ca="1" si="3"/>
        <v>#REF!</v>
      </c>
      <c r="N27" s="24">
        <v>1</v>
      </c>
      <c r="P27" s="19">
        <v>1</v>
      </c>
    </row>
    <row r="28" spans="1:16">
      <c r="A28" s="8">
        <v>65</v>
      </c>
      <c r="B28" s="7" t="e">
        <f t="shared" ca="1" si="2"/>
        <v>#REF!</v>
      </c>
      <c r="C28" s="25" t="e">
        <f t="shared" ca="1" si="3"/>
        <v>#REF!</v>
      </c>
      <c r="D28" s="25" t="e">
        <f t="shared" ca="1" si="3"/>
        <v>#REF!</v>
      </c>
      <c r="E28" s="25" t="e">
        <f t="shared" ca="1" si="3"/>
        <v>#REF!</v>
      </c>
      <c r="F28" s="25" t="e">
        <f t="shared" ca="1" si="3"/>
        <v>#REF!</v>
      </c>
      <c r="G28" s="25" t="e">
        <f t="shared" ca="1" si="3"/>
        <v>#REF!</v>
      </c>
      <c r="H28" s="25" t="e">
        <f t="shared" ca="1" si="3"/>
        <v>#REF!</v>
      </c>
      <c r="I28" s="25" t="e">
        <f t="shared" ca="1" si="3"/>
        <v>#REF!</v>
      </c>
      <c r="J28" s="25" t="e">
        <f t="shared" ca="1" si="3"/>
        <v>#REF!</v>
      </c>
      <c r="K28" s="25" t="e">
        <f t="shared" ca="1" si="3"/>
        <v>#REF!</v>
      </c>
      <c r="L28" s="25" t="e">
        <f t="shared" ca="1" si="3"/>
        <v>#REF!</v>
      </c>
      <c r="N28" s="24">
        <v>1</v>
      </c>
      <c r="P28" s="19">
        <v>1</v>
      </c>
    </row>
    <row r="29" spans="1:16">
      <c r="A29" s="8">
        <v>68</v>
      </c>
      <c r="B29" s="7" t="e">
        <f t="shared" ca="1" si="2"/>
        <v>#REF!</v>
      </c>
      <c r="C29" s="25" t="e">
        <f t="shared" ca="1" si="3"/>
        <v>#REF!</v>
      </c>
      <c r="D29" s="25" t="e">
        <f t="shared" ca="1" si="3"/>
        <v>#REF!</v>
      </c>
      <c r="E29" s="25" t="e">
        <f t="shared" ca="1" si="3"/>
        <v>#REF!</v>
      </c>
      <c r="F29" s="25" t="e">
        <f t="shared" ca="1" si="3"/>
        <v>#REF!</v>
      </c>
      <c r="G29" s="25" t="e">
        <f t="shared" ca="1" si="3"/>
        <v>#REF!</v>
      </c>
      <c r="H29" s="25" t="e">
        <f t="shared" ca="1" si="3"/>
        <v>#REF!</v>
      </c>
      <c r="I29" s="25" t="e">
        <f t="shared" ca="1" si="3"/>
        <v>#REF!</v>
      </c>
      <c r="J29" s="25" t="e">
        <f t="shared" ca="1" si="3"/>
        <v>#REF!</v>
      </c>
      <c r="K29" s="25" t="e">
        <f t="shared" ca="1" si="3"/>
        <v>#REF!</v>
      </c>
      <c r="L29" s="25" t="e">
        <f t="shared" ca="1" si="3"/>
        <v>#REF!</v>
      </c>
      <c r="N29" s="24">
        <v>0.4001359136875125</v>
      </c>
      <c r="P29" s="19">
        <v>0.4001359136875125</v>
      </c>
    </row>
    <row r="31" spans="1:16">
      <c r="N31" s="27">
        <f>PRODUCT(N4,N6,N8:N9,N11:N12,N14:N15,N17:N29)</f>
        <v>9.9900013585849557E-4</v>
      </c>
    </row>
    <row r="32" spans="1:16">
      <c r="B32" t="s">
        <v>61</v>
      </c>
    </row>
    <row r="33" spans="2:13">
      <c r="B33" s="7" t="s">
        <v>62</v>
      </c>
      <c r="C33" t="e">
        <f ca="1">SUM(C4:C29)</f>
        <v>#REF!</v>
      </c>
      <c r="D33" t="e">
        <f t="shared" ref="D33:L33" ca="1" si="4">SUM(D4:D29)</f>
        <v>#REF!</v>
      </c>
      <c r="E33" t="e">
        <f t="shared" ca="1" si="4"/>
        <v>#REF!</v>
      </c>
      <c r="F33" t="e">
        <f t="shared" ca="1" si="4"/>
        <v>#REF!</v>
      </c>
      <c r="G33" t="e">
        <f t="shared" ca="1" si="4"/>
        <v>#REF!</v>
      </c>
      <c r="H33" t="e">
        <f t="shared" ca="1" si="4"/>
        <v>#REF!</v>
      </c>
      <c r="I33" t="e">
        <f t="shared" ca="1" si="4"/>
        <v>#REF!</v>
      </c>
      <c r="J33" t="e">
        <f t="shared" ca="1" si="4"/>
        <v>#REF!</v>
      </c>
      <c r="K33" t="e">
        <f t="shared" ca="1" si="4"/>
        <v>#REF!</v>
      </c>
      <c r="L33" t="e">
        <f t="shared" ca="1" si="4"/>
        <v>#REF!</v>
      </c>
    </row>
    <row r="34" spans="2:13">
      <c r="B34" s="7" t="s">
        <v>63</v>
      </c>
      <c r="C34" s="13" t="e">
        <f ca="1">C33-(1-$C35)*C9-(1-$C36)*C15</f>
        <v>#REF!</v>
      </c>
      <c r="D34" s="13" t="e">
        <f t="shared" ref="D34:L34" ca="1" si="5">D33-(1-$C35)*D9-(1-$C36)*D15</f>
        <v>#REF!</v>
      </c>
      <c r="E34" s="13" t="e">
        <f t="shared" ca="1" si="5"/>
        <v>#REF!</v>
      </c>
      <c r="F34" s="13" t="e">
        <f t="shared" ca="1" si="5"/>
        <v>#REF!</v>
      </c>
      <c r="G34" s="13" t="e">
        <f t="shared" ca="1" si="5"/>
        <v>#REF!</v>
      </c>
      <c r="H34" s="13" t="e">
        <f t="shared" ca="1" si="5"/>
        <v>#REF!</v>
      </c>
      <c r="I34" s="13" t="e">
        <f t="shared" ca="1" si="5"/>
        <v>#REF!</v>
      </c>
      <c r="J34" s="13" t="e">
        <f t="shared" ca="1" si="5"/>
        <v>#REF!</v>
      </c>
      <c r="K34" s="13" t="e">
        <f t="shared" ca="1" si="5"/>
        <v>#REF!</v>
      </c>
      <c r="L34" s="13" t="e">
        <f t="shared" ca="1" si="5"/>
        <v>#REF!</v>
      </c>
    </row>
    <row r="35" spans="2:13">
      <c r="B35" s="16" t="s">
        <v>64</v>
      </c>
      <c r="C35" s="17" t="e">
        <f>#REF!</f>
        <v>#REF!</v>
      </c>
    </row>
    <row r="36" spans="2:13">
      <c r="B36" s="16" t="s">
        <v>65</v>
      </c>
      <c r="C36" s="17" t="e">
        <f>#REF!</f>
        <v>#REF!</v>
      </c>
    </row>
    <row r="38" spans="2:13">
      <c r="B38" s="14" t="s">
        <v>66</v>
      </c>
      <c r="C38" s="15" t="e">
        <f ca="1">C33-C34</f>
        <v>#REF!</v>
      </c>
      <c r="D38" s="15" t="e">
        <f t="shared" ref="D38:L38" ca="1" si="6">D33-D34</f>
        <v>#REF!</v>
      </c>
      <c r="E38" s="15" t="e">
        <f t="shared" ca="1" si="6"/>
        <v>#REF!</v>
      </c>
      <c r="F38" s="15" t="e">
        <f t="shared" ca="1" si="6"/>
        <v>#REF!</v>
      </c>
      <c r="G38" s="15" t="e">
        <f t="shared" ca="1" si="6"/>
        <v>#REF!</v>
      </c>
      <c r="H38" s="15" t="e">
        <f t="shared" ca="1" si="6"/>
        <v>#REF!</v>
      </c>
      <c r="I38" s="15" t="e">
        <f t="shared" ca="1" si="6"/>
        <v>#REF!</v>
      </c>
      <c r="J38" s="15" t="e">
        <f t="shared" ca="1" si="6"/>
        <v>#REF!</v>
      </c>
      <c r="K38" s="15" t="e">
        <f t="shared" ca="1" si="6"/>
        <v>#REF!</v>
      </c>
      <c r="L38" s="15" t="e">
        <f t="shared" ca="1" si="6"/>
        <v>#REF!</v>
      </c>
    </row>
    <row r="39" spans="2:13">
      <c r="B39" s="14"/>
      <c r="C39" s="15"/>
      <c r="D39" s="15"/>
      <c r="E39" s="15"/>
      <c r="F39" s="15"/>
      <c r="G39" s="15"/>
      <c r="H39" s="15"/>
      <c r="I39" s="15"/>
      <c r="J39" s="15"/>
      <c r="K39" s="15"/>
      <c r="L39" s="15"/>
    </row>
    <row r="40" spans="2:13">
      <c r="C40" s="11">
        <v>1999</v>
      </c>
      <c r="D40" s="11">
        <v>2000</v>
      </c>
      <c r="E40" s="11">
        <v>2001</v>
      </c>
      <c r="F40" s="11">
        <v>2002</v>
      </c>
      <c r="G40" s="11">
        <v>2003</v>
      </c>
      <c r="H40" s="11">
        <v>2004</v>
      </c>
      <c r="I40" s="11">
        <v>2005</v>
      </c>
      <c r="J40" s="11">
        <v>2006</v>
      </c>
      <c r="K40" s="11">
        <v>2007</v>
      </c>
      <c r="L40" s="11">
        <v>2008</v>
      </c>
    </row>
    <row r="41" spans="2:13">
      <c r="B41" t="s">
        <v>99</v>
      </c>
      <c r="C41" s="13" t="e">
        <f ca="1">C4*$N4+C6*$N6+SUMPRODUCT(C8:C9,$N8:$N9)+SUMPRODUCT(C11:C12,$N11:$N12)+SUMPRODUCT(C14:C15,$N14:$N15)+SUMPRODUCT(C17:C29,$N17:$N29)</f>
        <v>#REF!</v>
      </c>
      <c r="D41" s="13" t="e">
        <f t="shared" ref="D41:L41" ca="1" si="7">D4*$N4+D6*$N6+SUMPRODUCT(D8:D9,$N8:$N9)+SUMPRODUCT(D11:D12,$N11:$N12)+SUMPRODUCT(D14:D15,$N14:$N15)+SUMPRODUCT(D17:D29,$N17:$N29)</f>
        <v>#REF!</v>
      </c>
      <c r="E41" s="13" t="e">
        <f t="shared" ca="1" si="7"/>
        <v>#REF!</v>
      </c>
      <c r="F41" s="13" t="e">
        <f t="shared" ca="1" si="7"/>
        <v>#REF!</v>
      </c>
      <c r="G41" s="13" t="e">
        <f t="shared" ca="1" si="7"/>
        <v>#REF!</v>
      </c>
      <c r="H41" s="13" t="e">
        <f t="shared" ca="1" si="7"/>
        <v>#REF!</v>
      </c>
      <c r="I41" s="13" t="e">
        <f t="shared" ca="1" si="7"/>
        <v>#REF!</v>
      </c>
      <c r="J41" s="13" t="e">
        <f t="shared" ca="1" si="7"/>
        <v>#REF!</v>
      </c>
      <c r="K41" s="13" t="e">
        <f t="shared" ca="1" si="7"/>
        <v>#REF!</v>
      </c>
      <c r="L41" s="13" t="e">
        <f t="shared" ca="1" si="7"/>
        <v>#REF!</v>
      </c>
    </row>
    <row r="42" spans="2:13">
      <c r="B42" t="s">
        <v>98</v>
      </c>
      <c r="C42" s="12" t="e">
        <f ca="1">100*C41/$E41</f>
        <v>#REF!</v>
      </c>
      <c r="D42" s="12" t="e">
        <f t="shared" ref="D42:L42" ca="1" si="8">100*D41/$E41</f>
        <v>#REF!</v>
      </c>
      <c r="E42" s="12" t="e">
        <f t="shared" ca="1" si="8"/>
        <v>#REF!</v>
      </c>
      <c r="F42" s="12" t="e">
        <f t="shared" ca="1" si="8"/>
        <v>#REF!</v>
      </c>
      <c r="G42" s="12" t="e">
        <f t="shared" ca="1" si="8"/>
        <v>#REF!</v>
      </c>
      <c r="H42" s="12" t="e">
        <f t="shared" ca="1" si="8"/>
        <v>#REF!</v>
      </c>
      <c r="I42" s="12" t="e">
        <f t="shared" ca="1" si="8"/>
        <v>#REF!</v>
      </c>
      <c r="J42" s="12" t="e">
        <f t="shared" ca="1" si="8"/>
        <v>#REF!</v>
      </c>
      <c r="K42" s="12" t="e">
        <f t="shared" ca="1" si="8"/>
        <v>#REF!</v>
      </c>
      <c r="L42" s="12" t="e">
        <f t="shared" ca="1" si="8"/>
        <v>#REF!</v>
      </c>
    </row>
    <row r="43" spans="2:13">
      <c r="B43" t="s">
        <v>97</v>
      </c>
      <c r="C43" s="12">
        <f t="array" ref="C43:L43">TRANSPOSE('Invest. vs. Ship.'!R6:R6)</f>
        <v>0</v>
      </c>
      <c r="D43" s="12">
        <v>0</v>
      </c>
      <c r="E43" s="12">
        <v>0</v>
      </c>
      <c r="F43" s="12">
        <v>0</v>
      </c>
      <c r="G43" s="12">
        <v>0</v>
      </c>
      <c r="H43" s="12">
        <v>0</v>
      </c>
      <c r="I43" s="12">
        <v>0</v>
      </c>
      <c r="J43" s="12">
        <v>0</v>
      </c>
      <c r="K43" s="12">
        <v>0</v>
      </c>
      <c r="L43" s="12">
        <v>0</v>
      </c>
    </row>
    <row r="45" spans="2:13">
      <c r="C45" s="18" t="e">
        <f ca="1">((C43-C42)/C43)^2</f>
        <v>#REF!</v>
      </c>
      <c r="D45" s="18" t="e">
        <f t="shared" ref="D45:L45" ca="1" si="9">((D43-D42)/D43)^2</f>
        <v>#REF!</v>
      </c>
      <c r="E45" s="18" t="e">
        <f t="shared" ca="1" si="9"/>
        <v>#REF!</v>
      </c>
      <c r="F45" s="18" t="e">
        <f t="shared" ca="1" si="9"/>
        <v>#REF!</v>
      </c>
      <c r="G45" s="18" t="e">
        <f t="shared" ca="1" si="9"/>
        <v>#REF!</v>
      </c>
      <c r="H45" s="18" t="e">
        <f t="shared" ca="1" si="9"/>
        <v>#REF!</v>
      </c>
      <c r="I45" s="18" t="e">
        <f t="shared" ca="1" si="9"/>
        <v>#REF!</v>
      </c>
      <c r="J45" s="18" t="e">
        <f t="shared" ca="1" si="9"/>
        <v>#REF!</v>
      </c>
      <c r="K45" s="18" t="e">
        <f t="shared" ca="1" si="9"/>
        <v>#REF!</v>
      </c>
      <c r="L45" s="18" t="e">
        <f t="shared" ca="1" si="9"/>
        <v>#REF!</v>
      </c>
      <c r="M45" s="26" t="e">
        <f ca="1">SUM(C45:L45)</f>
        <v>#REF!</v>
      </c>
    </row>
    <row r="47" spans="2:13">
      <c r="B47" t="s">
        <v>67</v>
      </c>
      <c r="C47" s="19" t="e">
        <f ca="1">CORREL(C43:L43,C42:L42)</f>
        <v>#REF!</v>
      </c>
    </row>
  </sheetData>
  <pageMargins left="0.7" right="0.7" top="0.75" bottom="0.75" header="0.3" footer="0.3"/>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BK49"/>
  <sheetViews>
    <sheetView showGridLines="0" tabSelected="1" zoomScale="90" zoomScaleNormal="90" zoomScalePageLayoutView="125" workbookViewId="0">
      <pane xSplit="4" topLeftCell="E1" activePane="topRight" state="frozen"/>
      <selection pane="topRight" activeCell="B1" sqref="B1"/>
    </sheetView>
  </sheetViews>
  <sheetFormatPr defaultColWidth="8.85546875" defaultRowHeight="14.25"/>
  <cols>
    <col min="1" max="1" width="3" style="100" customWidth="1"/>
    <col min="2" max="2" width="13.140625" style="100" customWidth="1"/>
    <col min="3" max="3" width="30.140625" style="100" customWidth="1"/>
    <col min="4" max="4" width="33" style="100" customWidth="1"/>
    <col min="5" max="5" width="13.85546875" style="100" customWidth="1"/>
    <col min="6" max="8" width="13.85546875" style="100" bestFit="1" customWidth="1"/>
    <col min="9" max="9" width="12.28515625" style="100" bestFit="1" customWidth="1"/>
    <col min="10" max="10" width="9.42578125" style="100" customWidth="1"/>
    <col min="11" max="13" width="11.85546875" style="100" bestFit="1" customWidth="1"/>
    <col min="14" max="23" width="12.7109375" style="100" bestFit="1" customWidth="1"/>
    <col min="24" max="26" width="13.7109375" style="100" bestFit="1" customWidth="1"/>
    <col min="27" max="35" width="12.7109375" style="100" bestFit="1" customWidth="1"/>
    <col min="36" max="38" width="13.7109375" style="100" bestFit="1" customWidth="1"/>
    <col min="39" max="52" width="12.7109375" style="100" bestFit="1" customWidth="1"/>
    <col min="53" max="55" width="13.7109375" style="100" bestFit="1" customWidth="1"/>
    <col min="56" max="61" width="12.7109375" style="100" bestFit="1" customWidth="1"/>
    <col min="62" max="62" width="12.7109375" style="100" customWidth="1"/>
    <col min="63" max="16384" width="8.85546875" style="100"/>
  </cols>
  <sheetData>
    <row r="1" spans="2:63">
      <c r="E1" s="475"/>
      <c r="F1" s="475"/>
      <c r="G1" s="475"/>
      <c r="H1" s="475"/>
      <c r="I1" s="475"/>
      <c r="J1" s="475"/>
      <c r="K1" s="475"/>
      <c r="L1" s="475"/>
      <c r="M1" s="475"/>
      <c r="N1" s="475"/>
      <c r="O1" s="475"/>
      <c r="P1" s="475"/>
      <c r="Q1" s="475"/>
      <c r="R1" s="475"/>
      <c r="S1" s="475"/>
      <c r="T1" s="475"/>
      <c r="U1" s="475"/>
      <c r="V1" s="475"/>
      <c r="W1" s="475"/>
      <c r="X1" s="475"/>
      <c r="Y1" s="475"/>
      <c r="Z1" s="475"/>
      <c r="AA1" s="475"/>
      <c r="AB1" s="475"/>
      <c r="AC1" s="475"/>
      <c r="AD1" s="475"/>
      <c r="AE1" s="475"/>
      <c r="AF1" s="475"/>
      <c r="AG1" s="475"/>
      <c r="AH1" s="475"/>
      <c r="AI1" s="475"/>
      <c r="AJ1" s="475"/>
      <c r="AK1" s="475"/>
      <c r="AL1" s="475"/>
      <c r="AM1" s="475"/>
      <c r="AN1" s="475"/>
      <c r="AO1" s="475"/>
      <c r="AP1" s="475"/>
      <c r="AQ1" s="475"/>
      <c r="AR1" s="475"/>
      <c r="AS1" s="475"/>
      <c r="AT1" s="475"/>
      <c r="AU1" s="475"/>
      <c r="AV1" s="475"/>
      <c r="AW1" s="475"/>
      <c r="AX1" s="475"/>
      <c r="AY1" s="475"/>
      <c r="AZ1" s="475"/>
      <c r="BA1" s="475"/>
      <c r="BB1" s="475"/>
      <c r="BC1" s="475"/>
      <c r="BD1" s="475"/>
      <c r="BE1" s="475"/>
      <c r="BF1" s="475"/>
      <c r="BG1" s="475"/>
      <c r="BH1" s="475"/>
      <c r="BI1" s="475"/>
      <c r="BJ1" s="475"/>
    </row>
    <row r="2" spans="2:63" ht="20.25">
      <c r="B2" s="382" t="s">
        <v>643</v>
      </c>
      <c r="E2" s="397"/>
    </row>
    <row r="3" spans="2:63" ht="15" customHeight="1">
      <c r="B3" s="628" t="s">
        <v>124</v>
      </c>
      <c r="C3" s="629"/>
      <c r="D3" s="502"/>
      <c r="E3" s="288">
        <v>1993</v>
      </c>
      <c r="F3" s="288">
        <v>1994</v>
      </c>
      <c r="G3" s="288">
        <v>1995</v>
      </c>
      <c r="H3" s="288">
        <v>1996</v>
      </c>
      <c r="I3" s="288">
        <v>1997</v>
      </c>
      <c r="J3" s="288">
        <v>1998</v>
      </c>
      <c r="K3" s="289">
        <v>1999</v>
      </c>
      <c r="L3" s="289">
        <v>2000</v>
      </c>
      <c r="M3" s="289">
        <v>2001</v>
      </c>
      <c r="N3" s="289">
        <v>2002</v>
      </c>
      <c r="O3" s="289">
        <v>2003</v>
      </c>
      <c r="P3" s="289">
        <v>2004</v>
      </c>
      <c r="Q3" s="289">
        <v>2005</v>
      </c>
      <c r="R3" s="289">
        <v>2006</v>
      </c>
      <c r="S3" s="289">
        <v>2007</v>
      </c>
      <c r="T3" s="289">
        <v>2008</v>
      </c>
      <c r="U3" s="289">
        <v>2009</v>
      </c>
      <c r="V3" s="289">
        <v>2010</v>
      </c>
      <c r="W3" s="289">
        <v>2011</v>
      </c>
      <c r="X3" s="289">
        <v>2012</v>
      </c>
      <c r="Y3" s="289">
        <v>2013</v>
      </c>
      <c r="Z3" s="289">
        <v>2014</v>
      </c>
      <c r="AA3" s="289">
        <v>2015</v>
      </c>
      <c r="AB3" s="289">
        <v>2016</v>
      </c>
      <c r="AC3" s="289">
        <v>2017</v>
      </c>
      <c r="AD3" s="289">
        <v>2018</v>
      </c>
      <c r="AE3" s="289">
        <v>2019</v>
      </c>
      <c r="AF3" s="289">
        <v>2020</v>
      </c>
      <c r="AG3" s="289">
        <v>2021</v>
      </c>
      <c r="AH3" s="289">
        <v>2022</v>
      </c>
      <c r="AI3" s="289">
        <v>2023</v>
      </c>
      <c r="AJ3" s="289">
        <v>2024</v>
      </c>
      <c r="AK3" s="289">
        <v>2025</v>
      </c>
      <c r="AL3" s="289">
        <v>2026</v>
      </c>
      <c r="AM3" s="289">
        <v>2027</v>
      </c>
      <c r="AN3" s="289">
        <v>2028</v>
      </c>
      <c r="AO3" s="289">
        <v>2029</v>
      </c>
      <c r="AP3" s="289">
        <v>2030</v>
      </c>
      <c r="AQ3" s="289">
        <v>2031</v>
      </c>
      <c r="AR3" s="289">
        <v>2032</v>
      </c>
      <c r="AS3" s="289">
        <v>2033</v>
      </c>
      <c r="AT3" s="289">
        <v>2034</v>
      </c>
      <c r="AU3" s="289">
        <v>2035</v>
      </c>
      <c r="AV3" s="289">
        <v>2036</v>
      </c>
      <c r="AW3" s="289">
        <v>2037</v>
      </c>
      <c r="AX3" s="289">
        <v>2038</v>
      </c>
      <c r="AY3" s="289">
        <v>2039</v>
      </c>
      <c r="AZ3" s="289">
        <v>2040</v>
      </c>
      <c r="BA3" s="289">
        <v>2041</v>
      </c>
      <c r="BB3" s="289">
        <v>2042</v>
      </c>
      <c r="BC3" s="289">
        <v>2043</v>
      </c>
      <c r="BD3" s="290">
        <v>2044</v>
      </c>
      <c r="BE3" s="308"/>
      <c r="BF3" s="308"/>
      <c r="BG3" s="308"/>
      <c r="BH3" s="308"/>
      <c r="BI3" s="308"/>
      <c r="BJ3" s="308"/>
    </row>
    <row r="4" spans="2:63" ht="14.25" customHeight="1">
      <c r="B4" s="625" t="s">
        <v>598</v>
      </c>
      <c r="C4" s="631" t="s">
        <v>755</v>
      </c>
      <c r="D4" s="632"/>
      <c r="E4" s="477">
        <f>E6*$W$4/100</f>
        <v>1599.7993448778043</v>
      </c>
      <c r="F4" s="477">
        <f>F6*$W$4/100</f>
        <v>1971.8045993820519</v>
      </c>
      <c r="G4" s="477">
        <f>G6*$W$4/100</f>
        <v>2187.8687405522887</v>
      </c>
      <c r="H4" s="477">
        <f t="shared" ref="H4:V4" si="0">H6*$W$4/100</f>
        <v>2884.3205925554298</v>
      </c>
      <c r="I4" s="477">
        <f t="shared" si="0"/>
        <v>2502.5899466299384</v>
      </c>
      <c r="J4" s="477">
        <f t="shared" si="0"/>
        <v>2909.2637870670837</v>
      </c>
      <c r="K4" s="477">
        <f t="shared" si="0"/>
        <v>3688.9432410964964</v>
      </c>
      <c r="L4" s="477">
        <f t="shared" si="0"/>
        <v>3467.0519183237752</v>
      </c>
      <c r="M4" s="477">
        <f t="shared" si="0"/>
        <v>3115.7239906002987</v>
      </c>
      <c r="N4" s="477">
        <f t="shared" si="0"/>
        <v>3004.2811365092925</v>
      </c>
      <c r="O4" s="477">
        <f t="shared" si="0"/>
        <v>3019.8675496688743</v>
      </c>
      <c r="P4" s="477">
        <f t="shared" si="0"/>
        <v>3128.9724417859425</v>
      </c>
      <c r="Q4" s="477">
        <f t="shared" si="0"/>
        <v>3506.9429609057888</v>
      </c>
      <c r="R4" s="477">
        <f t="shared" si="0"/>
        <v>4301.8500320444346</v>
      </c>
      <c r="S4" s="477">
        <f t="shared" si="0"/>
        <v>4239.5043794061094</v>
      </c>
      <c r="T4" s="477">
        <f t="shared" si="0"/>
        <v>4118.7096774193542</v>
      </c>
      <c r="U4" s="477">
        <f t="shared" si="0"/>
        <v>3354.9754325998711</v>
      </c>
      <c r="V4" s="477">
        <f t="shared" si="0"/>
        <v>3593.64238410596</v>
      </c>
      <c r="W4" s="478">
        <f>4560000/1000</f>
        <v>4560</v>
      </c>
      <c r="X4" s="478">
        <f ca="1">X6*$W$4/100</f>
        <v>4332.06332601751</v>
      </c>
      <c r="Y4" s="478">
        <f t="shared" ref="Y4:BD4" ca="1" si="1">Y6*$W$4/100</f>
        <v>4981.5699381033701</v>
      </c>
      <c r="Z4" s="478">
        <f t="shared" ca="1" si="1"/>
        <v>4922.7156233150781</v>
      </c>
      <c r="AA4" s="478">
        <f t="shared" ca="1" si="1"/>
        <v>5088.6605931936447</v>
      </c>
      <c r="AB4" s="478">
        <f t="shared" ca="1" si="1"/>
        <v>5234.4346274544914</v>
      </c>
      <c r="AC4" s="478">
        <f t="shared" ca="1" si="1"/>
        <v>5349.9237995022058</v>
      </c>
      <c r="AD4" s="478">
        <f t="shared" ca="1" si="1"/>
        <v>5494.8777695547642</v>
      </c>
      <c r="AE4" s="478">
        <f t="shared" ca="1" si="1"/>
        <v>5660.14645985672</v>
      </c>
      <c r="AF4" s="478">
        <f t="shared" ca="1" si="1"/>
        <v>5862.7731058909876</v>
      </c>
      <c r="AG4" s="478">
        <f t="shared" ca="1" si="1"/>
        <v>6111.4609827297481</v>
      </c>
      <c r="AH4" s="478">
        <f t="shared" ca="1" si="1"/>
        <v>6396.7111745171287</v>
      </c>
      <c r="AI4" s="478">
        <f t="shared" ca="1" si="1"/>
        <v>6676.1625553333361</v>
      </c>
      <c r="AJ4" s="478">
        <f t="shared" ca="1" si="1"/>
        <v>6964.4320811297084</v>
      </c>
      <c r="AK4" s="478">
        <f t="shared" ca="1" si="1"/>
        <v>7277.5145082014333</v>
      </c>
      <c r="AL4" s="478">
        <f t="shared" ca="1" si="1"/>
        <v>7568.4574475753789</v>
      </c>
      <c r="AM4" s="478">
        <f t="shared" ca="1" si="1"/>
        <v>7825.4888972540339</v>
      </c>
      <c r="AN4" s="478">
        <f t="shared" ca="1" si="1"/>
        <v>8053.3341464208252</v>
      </c>
      <c r="AO4" s="478">
        <f t="shared" ca="1" si="1"/>
        <v>8288.5660836489315</v>
      </c>
      <c r="AP4" s="478">
        <f t="shared" ca="1" si="1"/>
        <v>8538.7189485388335</v>
      </c>
      <c r="AQ4" s="478">
        <f t="shared" ca="1" si="1"/>
        <v>8745.0780034242543</v>
      </c>
      <c r="AR4" s="478">
        <f t="shared" ca="1" si="1"/>
        <v>9004.7019564154671</v>
      </c>
      <c r="AS4" s="478">
        <f t="shared" ca="1" si="1"/>
        <v>9293.9839650439772</v>
      </c>
      <c r="AT4" s="478">
        <f t="shared" ca="1" si="1"/>
        <v>9629.9712980163549</v>
      </c>
      <c r="AU4" s="478">
        <f t="shared" ca="1" si="1"/>
        <v>9989.8545318262768</v>
      </c>
      <c r="AV4" s="478">
        <f t="shared" ca="1" si="1"/>
        <v>10257.833958586083</v>
      </c>
      <c r="AW4" s="478">
        <f t="shared" ca="1" si="1"/>
        <v>10580.958073659311</v>
      </c>
      <c r="AX4" s="478">
        <f t="shared" ca="1" si="1"/>
        <v>10913.934487265733</v>
      </c>
      <c r="AY4" s="478">
        <f t="shared" ca="1" si="1"/>
        <v>11254.760645707864</v>
      </c>
      <c r="AZ4" s="478">
        <f t="shared" ca="1" si="1"/>
        <v>11603.300937329683</v>
      </c>
      <c r="BA4" s="478">
        <f t="shared" ca="1" si="1"/>
        <v>11958.194732283233</v>
      </c>
      <c r="BB4" s="478">
        <f t="shared" ca="1" si="1"/>
        <v>12318.02069668733</v>
      </c>
      <c r="BC4" s="478">
        <f t="shared" ca="1" si="1"/>
        <v>12681.589500280539</v>
      </c>
      <c r="BD4" s="534">
        <f t="shared" ca="1" si="1"/>
        <v>13047.017866813118</v>
      </c>
      <c r="BE4" s="544"/>
      <c r="BF4" s="544"/>
      <c r="BG4" s="544"/>
      <c r="BH4" s="544"/>
      <c r="BI4" s="544"/>
      <c r="BJ4" s="544"/>
    </row>
    <row r="5" spans="2:63" s="102" customFormat="1" ht="15">
      <c r="B5" s="626"/>
      <c r="C5" s="504" t="s">
        <v>775</v>
      </c>
      <c r="D5" s="515"/>
      <c r="E5" s="479">
        <f>'Invest. vs. Ship.'!U73</f>
        <v>64.645309403392105</v>
      </c>
      <c r="F5" s="479">
        <f>'Invest. vs. Ship.'!V73</f>
        <v>70.904709510231967</v>
      </c>
      <c r="G5" s="479">
        <f>'Invest. vs. Ship.'!W73</f>
        <v>79.247860064777825</v>
      </c>
      <c r="H5" s="479">
        <f>'Invest. vs. Ship.'!X73</f>
        <v>83.899744517314986</v>
      </c>
      <c r="I5" s="479">
        <f>'Invest. vs. Ship.'!Y73</f>
        <v>89.003474853908841</v>
      </c>
      <c r="J5" s="479">
        <f>'Invest. vs. Ship.'!Z73</f>
        <v>96.108690890642407</v>
      </c>
      <c r="K5" s="479">
        <f>'Invest. vs. Ship.'!AA73</f>
        <v>97.537377874248236</v>
      </c>
      <c r="L5" s="479">
        <f>'Invest. vs. Ship.'!AB73</f>
        <v>105.3756635721824</v>
      </c>
      <c r="M5" s="479">
        <f>'Invest. vs. Ship.'!AC73</f>
        <v>100</v>
      </c>
      <c r="N5" s="479">
        <f>'Invest. vs. Ship.'!AD73</f>
        <v>93.152262324582153</v>
      </c>
      <c r="O5" s="479">
        <f>'Invest. vs. Ship.'!AE73</f>
        <v>96.228349812966698</v>
      </c>
      <c r="P5" s="479">
        <f>'Invest. vs. Ship.'!AF73</f>
        <v>102.78484842926399</v>
      </c>
      <c r="Q5" s="479">
        <f>'Invest. vs. Ship.'!AG73</f>
        <v>115.93018956246087</v>
      </c>
      <c r="R5" s="479">
        <f>'Invest. vs. Ship.'!AH73</f>
        <v>128.10963847124933</v>
      </c>
      <c r="S5" s="479">
        <f>'Invest. vs. Ship.'!AI73</f>
        <v>136.42910618706929</v>
      </c>
      <c r="T5" s="479">
        <f>'Invest. vs. Ship.'!AJ73</f>
        <v>136.03383309555022</v>
      </c>
      <c r="U5" s="479">
        <f>'Invest. vs. Ship.'!AK73</f>
        <v>108.87320342500284</v>
      </c>
      <c r="V5" s="479">
        <f>'Invest. vs. Ship.'!AL73</f>
        <v>116.28485110026202</v>
      </c>
      <c r="W5" s="479">
        <f>'Invest. vs. Ship.'!AM73</f>
        <v>134.79224368924096</v>
      </c>
      <c r="X5" s="480">
        <f ca="1">'Tot. Invest. vs. GDP'!H9/'Invest. vs. Tot. Invest.'!$J$6*100</f>
        <v>133.95009669275501</v>
      </c>
      <c r="Y5" s="480">
        <f ca="1">'Tot. Invest. vs. GDP'!I9/'Invest. vs. Tot. Invest.'!$J$6*100</f>
        <v>152.0572918648937</v>
      </c>
      <c r="Z5" s="480">
        <f ca="1">'Tot. Invest. vs. GDP'!J9/'Invest. vs. Tot. Invest.'!$J$6*100</f>
        <v>150.41652863821662</v>
      </c>
      <c r="AA5" s="480">
        <f ca="1">'Tot. Invest. vs. GDP'!K9/'Invest. vs. Tot. Invest.'!$J$6*100</f>
        <v>155.04280634118891</v>
      </c>
      <c r="AB5" s="480">
        <f ca="1">'Tot. Invest. vs. GDP'!L9/'Invest. vs. Tot. Invest.'!$J$6*100</f>
        <v>159.10675094202119</v>
      </c>
      <c r="AC5" s="480">
        <f ca="1">'Tot. Invest. vs. GDP'!M9/'Invest. vs. Tot. Invest.'!$J$6*100</f>
        <v>162.3264025046449</v>
      </c>
      <c r="AD5" s="480">
        <f ca="1">'Tot. Invest. vs. GDP'!N9/'Invest. vs. Tot. Invest.'!$J$6*100</f>
        <v>166.36748504003108</v>
      </c>
      <c r="AE5" s="480">
        <f ca="1">'Tot. Invest. vs. GDP'!O9/'Invest. vs. Tot. Invest.'!$J$6*100</f>
        <v>170.97490916082768</v>
      </c>
      <c r="AF5" s="480">
        <f ca="1">'Tot. Invest. vs. GDP'!P9/'Invest. vs. Tot. Invest.'!$J$6*100</f>
        <v>176.62381274170966</v>
      </c>
      <c r="AG5" s="480">
        <f ca="1">'Tot. Invest. vs. GDP'!Q9/'Invest. vs. Tot. Invest.'!$J$6*100</f>
        <v>183.55682903295713</v>
      </c>
      <c r="AH5" s="480">
        <f ca="1">'Tot. Invest. vs. GDP'!R9/'Invest. vs. Tot. Invest.'!$J$6*100</f>
        <v>191.50914360446961</v>
      </c>
      <c r="AI5" s="480">
        <f ca="1">'Tot. Invest. vs. GDP'!S9/'Invest. vs. Tot. Invest.'!$J$6*100</f>
        <v>199.29979669314645</v>
      </c>
      <c r="AJ5" s="480">
        <f ca="1">'Tot. Invest. vs. GDP'!T9/'Invest. vs. Tot. Invest.'!$J$6*100</f>
        <v>207.33628541958416</v>
      </c>
      <c r="AK5" s="480">
        <f ca="1">'Tot. Invest. vs. GDP'!U9/'Invest. vs. Tot. Invest.'!$J$6*100</f>
        <v>216.06451775235249</v>
      </c>
      <c r="AL5" s="480">
        <f ca="1">'Tot. Invest. vs. GDP'!V9/'Invest. vs. Tot. Invest.'!$J$6*100</f>
        <v>224.17553693086597</v>
      </c>
      <c r="AM5" s="480">
        <f ca="1">'Tot. Invest. vs. GDP'!W9/'Invest. vs. Tot. Invest.'!$J$6*100</f>
        <v>231.34115855519815</v>
      </c>
      <c r="AN5" s="480">
        <f ca="1">'Tot. Invest. vs. GDP'!X9/'Invest. vs. Tot. Invest.'!$J$6*100</f>
        <v>237.69311605484287</v>
      </c>
      <c r="AO5" s="480">
        <f ca="1">'Tot. Invest. vs. GDP'!Y9/'Invest. vs. Tot. Invest.'!$J$6*100</f>
        <v>244.25100248563805</v>
      </c>
      <c r="AP5" s="480">
        <f ca="1">'Tot. Invest. vs. GDP'!Z9/'Invest. vs. Tot. Invest.'!$J$6*100</f>
        <v>251.22486027730031</v>
      </c>
      <c r="AQ5" s="480">
        <f ca="1">'Tot. Invest. vs. GDP'!AA9/'Invest. vs. Tot. Invest.'!$J$6*100</f>
        <v>256.97781738785</v>
      </c>
      <c r="AR5" s="480">
        <f ca="1">'Tot. Invest. vs. GDP'!AB9/'Invest. vs. Tot. Invest.'!$J$6*100</f>
        <v>264.21571381676671</v>
      </c>
      <c r="AS5" s="480">
        <f ca="1">'Tot. Invest. vs. GDP'!AC9/'Invest. vs. Tot. Invest.'!$J$6*100</f>
        <v>272.28042892906234</v>
      </c>
      <c r="AT5" s="480">
        <f ca="1">'Tot. Invest. vs. GDP'!AD9/'Invest. vs. Tot. Invest.'!$J$6*100</f>
        <v>281.6472130391723</v>
      </c>
      <c r="AU5" s="480">
        <f ca="1">'Tot. Invest. vs. GDP'!AE9/'Invest. vs. Tot. Invest.'!$J$6*100</f>
        <v>291.68017626467247</v>
      </c>
      <c r="AV5" s="480">
        <f ca="1">'Tot. Invest. vs. GDP'!AF9/'Invest. vs. Tot. Invest.'!$J$6*100</f>
        <v>299.15100980534203</v>
      </c>
      <c r="AW5" s="480">
        <f ca="1">'Tot. Invest. vs. GDP'!AG9/'Invest. vs. Tot. Invest.'!$J$6*100</f>
        <v>308.15918817887041</v>
      </c>
      <c r="AX5" s="480">
        <f ca="1">'Tot. Invest. vs. GDP'!AH9/'Invest. vs. Tot. Invest.'!$J$6*100</f>
        <v>317.44203272071047</v>
      </c>
      <c r="AY5" s="480">
        <f ca="1">'Tot. Invest. vs. GDP'!AI9/'Invest. vs. Tot. Invest.'!$J$6*100</f>
        <v>326.94371546857775</v>
      </c>
      <c r="AZ5" s="480">
        <f ca="1">'Tot. Invest. vs. GDP'!AJ9/'Invest. vs. Tot. Invest.'!$J$6*100</f>
        <v>336.66045578856097</v>
      </c>
      <c r="BA5" s="480">
        <f ca="1">'Tot. Invest. vs. GDP'!AK9/'Invest. vs. Tot. Invest.'!$J$6*100</f>
        <v>346.55432151837653</v>
      </c>
      <c r="BB5" s="480">
        <f ca="1">'Tot. Invest. vs. GDP'!AL9/'Invest. vs. Tot. Invest.'!$J$6*100</f>
        <v>356.58568816535194</v>
      </c>
      <c r="BC5" s="480">
        <f ca="1">'Tot. Invest. vs. GDP'!AM9/'Invest. vs. Tot. Invest.'!$J$6*100</f>
        <v>366.72139912296859</v>
      </c>
      <c r="BD5" s="535">
        <f ca="1">'Tot. Invest. vs. GDP'!AN9/'Invest. vs. Tot. Invest.'!$J$6*100</f>
        <v>376.90895169151202</v>
      </c>
      <c r="BE5" s="543"/>
      <c r="BF5" s="543"/>
      <c r="BG5" s="543"/>
      <c r="BH5" s="543"/>
      <c r="BI5" s="543"/>
      <c r="BJ5" s="543"/>
    </row>
    <row r="6" spans="2:63" s="102" customFormat="1" ht="15">
      <c r="B6" s="627"/>
      <c r="C6" s="476" t="s">
        <v>776</v>
      </c>
      <c r="D6" s="151"/>
      <c r="E6" s="481">
        <f t="array" ref="E6:W6">TRANSPOSE('Invest. vs. Ship.'!C7:C25)*100/'Invest. vs. Ship.'!$C$25</f>
        <v>35.083318966618521</v>
      </c>
      <c r="F6" s="481">
        <v>43.241328933816931</v>
      </c>
      <c r="G6" s="481">
        <v>47.979577643690547</v>
      </c>
      <c r="H6" s="481">
        <v>63.252644573583986</v>
      </c>
      <c r="I6" s="481">
        <v>54.881358478726717</v>
      </c>
      <c r="J6" s="481">
        <v>63.799644453225518</v>
      </c>
      <c r="K6" s="481">
        <v>80.897878094221412</v>
      </c>
      <c r="L6" s="481">
        <v>76.031840314117872</v>
      </c>
      <c r="M6" s="481">
        <v>68.327280495620585</v>
      </c>
      <c r="N6" s="481">
        <v>65.883358256782728</v>
      </c>
      <c r="O6" s="481">
        <v>66.225165562913901</v>
      </c>
      <c r="P6" s="481">
        <v>68.61781670583207</v>
      </c>
      <c r="Q6" s="481">
        <v>76.906643879512913</v>
      </c>
      <c r="R6" s="481">
        <v>94.338816492202511</v>
      </c>
      <c r="S6" s="481">
        <v>92.971587267677847</v>
      </c>
      <c r="T6" s="481">
        <v>90.322580645161281</v>
      </c>
      <c r="U6" s="481">
        <v>73.574022644734015</v>
      </c>
      <c r="V6" s="481">
        <v>78.807947019867541</v>
      </c>
      <c r="W6" s="481">
        <v>100</v>
      </c>
      <c r="X6" s="481">
        <f ca="1">(1.15126*X5-15.17265)*100/'Invest. vs. Ship.'!$C$25</f>
        <v>95.00138872845416</v>
      </c>
      <c r="Y6" s="481">
        <f ca="1">(1.15126*Y5-15.17265)*100/'Invest. vs. Ship.'!$C$25</f>
        <v>109.24495478296863</v>
      </c>
      <c r="Z6" s="481">
        <f ca="1">(1.15126*Z5-15.17265)*100/'Invest. vs. Ship.'!$C$25</f>
        <v>107.95428998497978</v>
      </c>
      <c r="AA6" s="481">
        <f ca="1">(1.15126*AA5-15.17265)*100/'Invest. vs. Ship.'!$C$25</f>
        <v>111.59343406126413</v>
      </c>
      <c r="AB6" s="481">
        <f ca="1">(1.15126*AB5-15.17265)*100/'Invest. vs. Ship.'!$C$25</f>
        <v>114.79023305821254</v>
      </c>
      <c r="AC6" s="481">
        <f ca="1">(1.15126*AC5-15.17265)*100/'Invest. vs. Ship.'!$C$25</f>
        <v>117.32289033996067</v>
      </c>
      <c r="AD6" s="481">
        <f ca="1">(1.15126*AD5-15.17265)*100/'Invest. vs. Ship.'!$C$25</f>
        <v>120.50170547269219</v>
      </c>
      <c r="AE6" s="481">
        <f ca="1">(1.15126*AE5-15.17265)*100/'Invest. vs. Ship.'!$C$25</f>
        <v>124.12601885650703</v>
      </c>
      <c r="AF6" s="481">
        <f ca="1">(1.15126*AF5-15.17265)*100/'Invest. vs. Ship.'!$C$25</f>
        <v>128.56958565550411</v>
      </c>
      <c r="AG6" s="481">
        <f ca="1">(1.15126*AG5-15.17265)*100/'Invest. vs. Ship.'!$C$25</f>
        <v>134.02326716512607</v>
      </c>
      <c r="AH6" s="481">
        <f ca="1">(1.15126*AH5-15.17265)*100/'Invest. vs. Ship.'!$C$25</f>
        <v>140.27875382713</v>
      </c>
      <c r="AI6" s="481">
        <f ca="1">(1.15126*AI5-15.17265)*100/'Invest. vs. Ship.'!$C$25</f>
        <v>146.4070735818714</v>
      </c>
      <c r="AJ6" s="481">
        <f ca="1">(1.15126*AJ5-15.17265)*100/'Invest. vs. Ship.'!$C$25</f>
        <v>152.72877370898482</v>
      </c>
      <c r="AK6" s="481">
        <f ca="1">(1.15126*AK5-15.17265)*100/'Invest. vs. Ship.'!$C$25</f>
        <v>159.59461640792617</v>
      </c>
      <c r="AL6" s="481">
        <f ca="1">(1.15126*AL5-15.17265)*100/'Invest. vs. Ship.'!$C$25</f>
        <v>165.97494402577584</v>
      </c>
      <c r="AM6" s="481">
        <f ca="1">(1.15126*AM5-15.17265)*100/'Invest. vs. Ship.'!$C$25</f>
        <v>171.61159862399197</v>
      </c>
      <c r="AN6" s="481">
        <f ca="1">(1.15126*AN5-15.17265)*100/'Invest. vs. Ship.'!$C$25</f>
        <v>176.60820496536897</v>
      </c>
      <c r="AO6" s="481">
        <f ca="1">(1.15126*AO5-15.17265)*100/'Invest. vs. Ship.'!$C$25</f>
        <v>181.76680008002043</v>
      </c>
      <c r="AP6" s="481">
        <f ca="1">(1.15126*AP5-15.17265)*100/'Invest. vs. Ship.'!$C$25</f>
        <v>187.25260852058847</v>
      </c>
      <c r="AQ6" s="481">
        <f ca="1">(1.15126*AQ5-15.17265)*100/'Invest. vs. Ship.'!$C$25</f>
        <v>191.77802639088276</v>
      </c>
      <c r="AR6" s="481">
        <f ca="1">(1.15126*AR5-15.17265)*100/'Invest. vs. Ship.'!$C$25</f>
        <v>197.47153413191813</v>
      </c>
      <c r="AS6" s="481">
        <f ca="1">(1.15126*AS5-15.17265)*100/'Invest. vs. Ship.'!$C$25</f>
        <v>203.81543782991179</v>
      </c>
      <c r="AT6" s="481">
        <f ca="1">(1.15126*AT5-15.17265)*100/'Invest. vs. Ship.'!$C$25</f>
        <v>211.18358109684991</v>
      </c>
      <c r="AU6" s="481">
        <f ca="1">(1.15126*AU5-15.17265)*100/'Invest. vs. Ship.'!$C$25</f>
        <v>219.07575727689203</v>
      </c>
      <c r="AV6" s="481">
        <f ca="1">(1.15126*AV5-15.17265)*100/'Invest. vs. Ship.'!$C$25</f>
        <v>224.95249909180006</v>
      </c>
      <c r="AW6" s="481">
        <f ca="1">(1.15126*AW5-15.17265)*100/'Invest. vs. Ship.'!$C$25</f>
        <v>232.03855424691471</v>
      </c>
      <c r="AX6" s="481">
        <f ca="1">(1.15126*AX5-15.17265)*100/'Invest. vs. Ship.'!$C$25</f>
        <v>239.34066858038886</v>
      </c>
      <c r="AY6" s="481">
        <f ca="1">(1.15126*AY5-15.17265)*100/'Invest. vs. Ship.'!$C$25</f>
        <v>246.81492644096195</v>
      </c>
      <c r="AZ6" s="481">
        <f ca="1">(1.15126*AZ5-15.17265)*100/'Invest. vs. Ship.'!$C$25</f>
        <v>254.4583538888088</v>
      </c>
      <c r="BA6" s="481">
        <f ca="1">(1.15126*BA5-15.17265)*100/'Invest. vs. Ship.'!$C$25</f>
        <v>262.24111255007091</v>
      </c>
      <c r="BB6" s="481">
        <f ca="1">(1.15126*BB5-15.17265)*100/'Invest. vs. Ship.'!$C$25</f>
        <v>270.13203282209059</v>
      </c>
      <c r="BC6" s="481">
        <f ca="1">(1.15126*BC5-15.17265)*100/'Invest. vs. Ship.'!$C$25</f>
        <v>278.105032900889</v>
      </c>
      <c r="BD6" s="536">
        <f ca="1">(1.15126*BD5-15.17265)*100/'Invest. vs. Ship.'!$C$25</f>
        <v>286.11881286870869</v>
      </c>
      <c r="BE6" s="543"/>
      <c r="BF6" s="543"/>
      <c r="BG6" s="543"/>
      <c r="BH6" s="543"/>
      <c r="BI6" s="543"/>
      <c r="BJ6" s="543"/>
    </row>
    <row r="7" spans="2:63" ht="14.25" customHeight="1">
      <c r="B7" s="625" t="s">
        <v>601</v>
      </c>
      <c r="C7" s="505" t="s">
        <v>756</v>
      </c>
      <c r="D7" s="516"/>
      <c r="E7" s="473">
        <f>E4</f>
        <v>1599.7993448778043</v>
      </c>
      <c r="F7" s="473">
        <f t="shared" ref="F7:U7" si="2">F4</f>
        <v>1971.8045993820519</v>
      </c>
      <c r="G7" s="473">
        <f t="shared" si="2"/>
        <v>2187.8687405522887</v>
      </c>
      <c r="H7" s="473">
        <f t="shared" si="2"/>
        <v>2884.3205925554298</v>
      </c>
      <c r="I7" s="473">
        <f t="shared" si="2"/>
        <v>2502.5899466299384</v>
      </c>
      <c r="J7" s="473">
        <f t="shared" si="2"/>
        <v>2909.2637870670837</v>
      </c>
      <c r="K7" s="473">
        <f t="shared" si="2"/>
        <v>3688.9432410964964</v>
      </c>
      <c r="L7" s="473">
        <f t="shared" si="2"/>
        <v>3467.0519183237752</v>
      </c>
      <c r="M7" s="473">
        <f t="shared" si="2"/>
        <v>3115.7239906002987</v>
      </c>
      <c r="N7" s="473">
        <f t="shared" si="2"/>
        <v>3004.2811365092925</v>
      </c>
      <c r="O7" s="473">
        <f t="shared" si="2"/>
        <v>3019.8675496688743</v>
      </c>
      <c r="P7" s="473">
        <f t="shared" si="2"/>
        <v>3128.9724417859425</v>
      </c>
      <c r="Q7" s="473">
        <f t="shared" si="2"/>
        <v>3506.9429609057888</v>
      </c>
      <c r="R7" s="473">
        <f t="shared" si="2"/>
        <v>4301.8500320444346</v>
      </c>
      <c r="S7" s="473">
        <f t="shared" si="2"/>
        <v>4239.5043794061094</v>
      </c>
      <c r="T7" s="473">
        <f t="shared" si="2"/>
        <v>4118.7096774193542</v>
      </c>
      <c r="U7" s="473">
        <f t="shared" si="2"/>
        <v>3354.9754325998711</v>
      </c>
      <c r="V7" s="473">
        <f>V4</f>
        <v>3593.64238410596</v>
      </c>
      <c r="W7" s="473">
        <f>W4</f>
        <v>4560</v>
      </c>
      <c r="X7" s="474">
        <f ca="1">$W$7*X9/100</f>
        <v>4719.5575798847494</v>
      </c>
      <c r="Y7" s="474">
        <f t="shared" ref="Y7:BD7" ca="1" si="3">$W$7*Y9/100</f>
        <v>5475.7477366256444</v>
      </c>
      <c r="Z7" s="474">
        <f t="shared" ca="1" si="3"/>
        <v>5437.1521397246315</v>
      </c>
      <c r="AA7" s="474">
        <f t="shared" ca="1" si="3"/>
        <v>5646.5792826065735</v>
      </c>
      <c r="AB7" s="474">
        <f t="shared" ca="1" si="3"/>
        <v>5868.4820660565592</v>
      </c>
      <c r="AC7" s="474">
        <f t="shared" ca="1" si="3"/>
        <v>6075.7712106502986</v>
      </c>
      <c r="AD7" s="474">
        <f t="shared" ca="1" si="3"/>
        <v>6223.0634806688431</v>
      </c>
      <c r="AE7" s="474">
        <f t="shared" ca="1" si="3"/>
        <v>6316.5949652677555</v>
      </c>
      <c r="AF7" s="474">
        <f t="shared" ca="1" si="3"/>
        <v>6561.5437890477488</v>
      </c>
      <c r="AG7" s="474">
        <f t="shared" ca="1" si="3"/>
        <v>6844.8627141478428</v>
      </c>
      <c r="AH7" s="474">
        <f t="shared" ca="1" si="3"/>
        <v>7098.1119890735918</v>
      </c>
      <c r="AI7" s="474">
        <f t="shared" ca="1" si="3"/>
        <v>7499.2498959440272</v>
      </c>
      <c r="AJ7" s="474">
        <f t="shared" ca="1" si="3"/>
        <v>7872.0137692261833</v>
      </c>
      <c r="AK7" s="474">
        <f t="shared" ca="1" si="3"/>
        <v>8303.2035004718582</v>
      </c>
      <c r="AL7" s="474">
        <f t="shared" ca="1" si="3"/>
        <v>8747.4638750016584</v>
      </c>
      <c r="AM7" s="474">
        <f t="shared" ca="1" si="3"/>
        <v>9174.0923978625997</v>
      </c>
      <c r="AN7" s="474">
        <f t="shared" ca="1" si="3"/>
        <v>9586.9279882549436</v>
      </c>
      <c r="AO7" s="474">
        <f t="shared" ca="1" si="3"/>
        <v>9980.7924945835312</v>
      </c>
      <c r="AP7" s="474">
        <f t="shared" ca="1" si="3"/>
        <v>10332.767530200765</v>
      </c>
      <c r="AQ7" s="474">
        <f t="shared" ca="1" si="3"/>
        <v>10606.638232965595</v>
      </c>
      <c r="AR7" s="474">
        <f t="shared" ca="1" si="3"/>
        <v>10925.938546485035</v>
      </c>
      <c r="AS7" s="474">
        <f t="shared" ca="1" si="3"/>
        <v>11251.415598716345</v>
      </c>
      <c r="AT7" s="474">
        <f t="shared" ca="1" si="3"/>
        <v>11648.126350398576</v>
      </c>
      <c r="AU7" s="474">
        <f t="shared" ca="1" si="3"/>
        <v>12066.743601230995</v>
      </c>
      <c r="AV7" s="474">
        <f t="shared" ca="1" si="3"/>
        <v>12539.397146943025</v>
      </c>
      <c r="AW7" s="474">
        <f t="shared" ca="1" si="3"/>
        <v>12988.473869222158</v>
      </c>
      <c r="AX7" s="474">
        <f t="shared" ca="1" si="3"/>
        <v>13451.98040123694</v>
      </c>
      <c r="AY7" s="474">
        <f t="shared" ca="1" si="3"/>
        <v>13927.532795915</v>
      </c>
      <c r="AZ7" s="474">
        <f t="shared" ca="1" si="3"/>
        <v>14415.006497806628</v>
      </c>
      <c r="BA7" s="474">
        <f t="shared" ca="1" si="3"/>
        <v>14912.756447754207</v>
      </c>
      <c r="BB7" s="474">
        <f t="shared" ca="1" si="3"/>
        <v>15419.034673953704</v>
      </c>
      <c r="BC7" s="474">
        <f t="shared" ca="1" si="3"/>
        <v>15932.355066839938</v>
      </c>
      <c r="BD7" s="537">
        <f t="shared" ca="1" si="3"/>
        <v>16450.340850567369</v>
      </c>
      <c r="BE7" s="544"/>
      <c r="BF7" s="544"/>
      <c r="BG7" s="544"/>
      <c r="BH7" s="544"/>
      <c r="BI7" s="544"/>
      <c r="BJ7" s="544"/>
      <c r="BK7" s="409"/>
    </row>
    <row r="8" spans="2:63">
      <c r="B8" s="626"/>
      <c r="C8" s="506" t="s">
        <v>775</v>
      </c>
      <c r="D8" s="517"/>
      <c r="E8" s="482">
        <f>E5</f>
        <v>64.645309403392105</v>
      </c>
      <c r="F8" s="482">
        <f t="shared" ref="F8:U8" si="4">F5</f>
        <v>70.904709510231967</v>
      </c>
      <c r="G8" s="482">
        <f t="shared" si="4"/>
        <v>79.247860064777825</v>
      </c>
      <c r="H8" s="482">
        <f t="shared" si="4"/>
        <v>83.899744517314986</v>
      </c>
      <c r="I8" s="482">
        <f t="shared" si="4"/>
        <v>89.003474853908841</v>
      </c>
      <c r="J8" s="482">
        <f t="shared" si="4"/>
        <v>96.108690890642407</v>
      </c>
      <c r="K8" s="482">
        <f t="shared" si="4"/>
        <v>97.537377874248236</v>
      </c>
      <c r="L8" s="482">
        <f t="shared" si="4"/>
        <v>105.3756635721824</v>
      </c>
      <c r="M8" s="482">
        <f t="shared" si="4"/>
        <v>100</v>
      </c>
      <c r="N8" s="482">
        <f t="shared" si="4"/>
        <v>93.152262324582153</v>
      </c>
      <c r="O8" s="482">
        <f t="shared" si="4"/>
        <v>96.228349812966698</v>
      </c>
      <c r="P8" s="482">
        <f t="shared" si="4"/>
        <v>102.78484842926399</v>
      </c>
      <c r="Q8" s="482">
        <f t="shared" si="4"/>
        <v>115.93018956246087</v>
      </c>
      <c r="R8" s="482">
        <f t="shared" si="4"/>
        <v>128.10963847124933</v>
      </c>
      <c r="S8" s="482">
        <f t="shared" si="4"/>
        <v>136.42910618706929</v>
      </c>
      <c r="T8" s="482">
        <f t="shared" si="4"/>
        <v>136.03383309555022</v>
      </c>
      <c r="U8" s="482">
        <f t="shared" si="4"/>
        <v>108.87320342500284</v>
      </c>
      <c r="V8" s="482">
        <f>V5</f>
        <v>116.28485110026202</v>
      </c>
      <c r="W8" s="482">
        <f>W5</f>
        <v>134.79224368924096</v>
      </c>
      <c r="X8" s="482">
        <f ca="1">'Tot. Invest. vs. GDP'!H14/'Invest. vs. Tot. Invest.'!$J$6*100</f>
        <v>144.75281055631896</v>
      </c>
      <c r="Y8" s="482">
        <f ca="1">'Tot. Invest. vs. GDP'!I14/'Invest. vs. Tot. Invest.'!$J$6*100</f>
        <v>165.83417062343941</v>
      </c>
      <c r="Z8" s="482">
        <f ca="1">'Tot. Invest. vs. GDP'!J14/'Invest. vs. Tot. Invest.'!$J$6*100</f>
        <v>164.7581877267796</v>
      </c>
      <c r="AA8" s="482">
        <f ca="1">'Tot. Invest. vs. GDP'!K14/'Invest. vs. Tot. Invest.'!$J$6*100</f>
        <v>170.59667817467269</v>
      </c>
      <c r="AB8" s="482">
        <f ca="1">'Tot. Invest. vs. GDP'!L14/'Invest. vs. Tot. Invest.'!$J$6*100</f>
        <v>176.78296932922461</v>
      </c>
      <c r="AC8" s="482">
        <f ca="1">'Tot. Invest. vs. GDP'!M14/'Invest. vs. Tot. Invest.'!$J$6*100</f>
        <v>182.56185583843282</v>
      </c>
      <c r="AD8" s="482">
        <f ca="1">'Tot. Invest. vs. GDP'!N14/'Invest. vs. Tot. Invest.'!$J$6*100</f>
        <v>186.66812639972554</v>
      </c>
      <c r="AE8" s="482">
        <f ca="1">'Tot. Invest. vs. GDP'!O14/'Invest. vs. Tot. Invest.'!$J$6*100</f>
        <v>189.27563310536704</v>
      </c>
      <c r="AF8" s="482">
        <f ca="1">'Tot. Invest. vs. GDP'!P14/'Invest. vs. Tot. Invest.'!$J$6*100</f>
        <v>196.10441063717118</v>
      </c>
      <c r="AG8" s="482">
        <f ca="1">'Tot. Invest. vs. GDP'!Q14/'Invest. vs. Tot. Invest.'!$J$6*100</f>
        <v>204.00288461309088</v>
      </c>
      <c r="AH8" s="482">
        <f ca="1">'Tot. Invest. vs. GDP'!R14/'Invest. vs. Tot. Invest.'!$J$6*100</f>
        <v>211.06306531480323</v>
      </c>
      <c r="AI8" s="482">
        <f ca="1">'Tot. Invest. vs. GDP'!S14/'Invest. vs. Tot. Invest.'!$J$6*100</f>
        <v>222.24614218498297</v>
      </c>
      <c r="AJ8" s="482">
        <f ca="1">'Tot. Invest. vs. GDP'!T14/'Invest. vs. Tot. Invest.'!$J$6*100</f>
        <v>232.6381968323806</v>
      </c>
      <c r="AK8" s="482">
        <f ca="1">'Tot. Invest. vs. GDP'!U14/'Invest. vs. Tot. Invest.'!$J$6*100</f>
        <v>244.65907002228332</v>
      </c>
      <c r="AL8" s="482">
        <f ca="1">'Tot. Invest. vs. GDP'!V14/'Invest. vs. Tot. Invest.'!$J$6*100</f>
        <v>257.04433163343862</v>
      </c>
      <c r="AM8" s="482">
        <f ca="1">'Tot. Invest. vs. GDP'!W14/'Invest. vs. Tot. Invest.'!$J$6*100</f>
        <v>268.93804570146892</v>
      </c>
      <c r="AN8" s="482">
        <f ca="1">'Tot. Invest. vs. GDP'!X14/'Invest. vs. Tot. Invest.'!$J$6*100</f>
        <v>280.44723509252486</v>
      </c>
      <c r="AO8" s="482">
        <f ca="1">'Tot. Invest. vs. GDP'!Y14/'Invest. vs. Tot. Invest.'!$J$6*100</f>
        <v>291.42754130459934</v>
      </c>
      <c r="AP8" s="482">
        <f ca="1">'Tot. Invest. vs. GDP'!Z14/'Invest. vs. Tot. Invest.'!$J$6*100</f>
        <v>301.24003673890172</v>
      </c>
      <c r="AQ8" s="482">
        <f ca="1">'Tot. Invest. vs. GDP'!AA14/'Invest. vs. Tot. Invest.'!$J$6*100</f>
        <v>308.87510953818838</v>
      </c>
      <c r="AR8" s="482">
        <f ca="1">'Tot. Invest. vs. GDP'!AB14/'Invest. vs. Tot. Invest.'!$J$6*100</f>
        <v>317.77668650112963</v>
      </c>
      <c r="AS8" s="482">
        <f ca="1">'Tot. Invest. vs. GDP'!AC14/'Invest. vs. Tot. Invest.'!$J$6*100</f>
        <v>326.85046096183623</v>
      </c>
      <c r="AT8" s="482">
        <f ca="1">'Tot. Invest. vs. GDP'!AD14/'Invest. vs. Tot. Invest.'!$J$6*100</f>
        <v>337.91011589672155</v>
      </c>
      <c r="AU8" s="482">
        <f ca="1">'Tot. Invest. vs. GDP'!AE14/'Invest. vs. Tot. Invest.'!$J$6*100</f>
        <v>349.58048864151004</v>
      </c>
      <c r="AV8" s="482">
        <f ca="1">'Tot. Invest. vs. GDP'!AF14/'Invest. vs. Tot. Invest.'!$J$6*100</f>
        <v>362.7573060006531</v>
      </c>
      <c r="AW8" s="482">
        <f ca="1">'Tot. Invest. vs. GDP'!AG14/'Invest. vs. Tot. Invest.'!$J$6*100</f>
        <v>375.27683960702944</v>
      </c>
      <c r="AX8" s="482">
        <f ca="1">'Tot. Invest. vs. GDP'!AH14/'Invest. vs. Tot. Invest.'!$J$6*100</f>
        <v>388.19865299981336</v>
      </c>
      <c r="AY8" s="482">
        <f ca="1">'Tot. Invest. vs. GDP'!AI14/'Invest. vs. Tot. Invest.'!$J$6*100</f>
        <v>401.45628558550789</v>
      </c>
      <c r="AZ8" s="482">
        <f ca="1">'Tot. Invest. vs. GDP'!AJ14/'Invest. vs. Tot. Invest.'!$J$6*100</f>
        <v>415.04626495937435</v>
      </c>
      <c r="BA8" s="482">
        <f ca="1">'Tot. Invest. vs. GDP'!AK14/'Invest. vs. Tot. Invest.'!$J$6*100</f>
        <v>428.922729529425</v>
      </c>
      <c r="BB8" s="482">
        <f ca="1">'Tot. Invest. vs. GDP'!AL14/'Invest. vs. Tot. Invest.'!$J$6*100</f>
        <v>443.03694866532908</v>
      </c>
      <c r="BC8" s="482">
        <f ca="1">'Tot. Invest. vs. GDP'!AM14/'Invest. vs. Tot. Invest.'!$J$6*100</f>
        <v>457.34749203297878</v>
      </c>
      <c r="BD8" s="538">
        <f ca="1">'Tot. Invest. vs. GDP'!AN14/'Invest. vs. Tot. Invest.'!$J$6*100</f>
        <v>471.78809896109726</v>
      </c>
      <c r="BE8" s="543"/>
      <c r="BF8" s="543"/>
      <c r="BG8" s="543"/>
      <c r="BH8" s="543"/>
      <c r="BI8" s="543"/>
      <c r="BJ8" s="543"/>
      <c r="BK8" s="409"/>
    </row>
    <row r="9" spans="2:63">
      <c r="B9" s="627"/>
      <c r="C9" s="506" t="s">
        <v>776</v>
      </c>
      <c r="D9" s="517"/>
      <c r="E9" s="483">
        <f>E6</f>
        <v>35.083318966618521</v>
      </c>
      <c r="F9" s="483">
        <f t="shared" ref="F9:V9" si="5">F6</f>
        <v>43.241328933816931</v>
      </c>
      <c r="G9" s="483">
        <f t="shared" si="5"/>
        <v>47.979577643690547</v>
      </c>
      <c r="H9" s="483">
        <f t="shared" si="5"/>
        <v>63.252644573583986</v>
      </c>
      <c r="I9" s="483">
        <f t="shared" si="5"/>
        <v>54.881358478726717</v>
      </c>
      <c r="J9" s="483">
        <f t="shared" si="5"/>
        <v>63.799644453225518</v>
      </c>
      <c r="K9" s="483">
        <f t="shared" si="5"/>
        <v>80.897878094221412</v>
      </c>
      <c r="L9" s="483">
        <f t="shared" si="5"/>
        <v>76.031840314117872</v>
      </c>
      <c r="M9" s="483">
        <f t="shared" si="5"/>
        <v>68.327280495620585</v>
      </c>
      <c r="N9" s="483">
        <f t="shared" si="5"/>
        <v>65.883358256782728</v>
      </c>
      <c r="O9" s="483">
        <f t="shared" si="5"/>
        <v>66.225165562913901</v>
      </c>
      <c r="P9" s="483">
        <f t="shared" si="5"/>
        <v>68.61781670583207</v>
      </c>
      <c r="Q9" s="483">
        <f t="shared" si="5"/>
        <v>76.906643879512913</v>
      </c>
      <c r="R9" s="483">
        <f t="shared" si="5"/>
        <v>94.338816492202511</v>
      </c>
      <c r="S9" s="483">
        <f t="shared" si="5"/>
        <v>92.971587267677847</v>
      </c>
      <c r="T9" s="483">
        <f t="shared" si="5"/>
        <v>90.322580645161281</v>
      </c>
      <c r="U9" s="483">
        <f t="shared" si="5"/>
        <v>73.574022644734015</v>
      </c>
      <c r="V9" s="483">
        <f t="shared" si="5"/>
        <v>78.807947019867541</v>
      </c>
      <c r="W9" s="483">
        <f>W6</f>
        <v>100</v>
      </c>
      <c r="X9" s="483">
        <f ca="1">(1.15126*X8-15.17265)*100/'Invest. vs. Ship.'!$C$25</f>
        <v>103.49906973431469</v>
      </c>
      <c r="Y9" s="483">
        <f ca="1">(1.15126*Y8-15.17265)*100/'Invest. vs. Ship.'!$C$25</f>
        <v>120.08218720670273</v>
      </c>
      <c r="Z9" s="483">
        <f ca="1">(1.15126*Z8-15.17265)*100/'Invest. vs. Ship.'!$C$25</f>
        <v>119.23579253782086</v>
      </c>
      <c r="AA9" s="483">
        <f ca="1">(1.15126*AA8-15.17265)*100/'Invest. vs. Ship.'!$C$25</f>
        <v>123.82849303961784</v>
      </c>
      <c r="AB9" s="483">
        <f ca="1">(1.15126*AB8-15.17265)*100/'Invest. vs. Ship.'!$C$25</f>
        <v>128.69478215036315</v>
      </c>
      <c r="AC9" s="483">
        <f ca="1">(1.15126*AC8-15.17265)*100/'Invest. vs. Ship.'!$C$25</f>
        <v>133.24059672478725</v>
      </c>
      <c r="AD9" s="483">
        <f ca="1">(1.15126*AD8-15.17265)*100/'Invest. vs. Ship.'!$C$25</f>
        <v>136.47069036554481</v>
      </c>
      <c r="AE9" s="483">
        <f ca="1">(1.15126*AE8-15.17265)*100/'Invest. vs. Ship.'!$C$25</f>
        <v>138.52181941376656</v>
      </c>
      <c r="AF9" s="483">
        <f ca="1">(1.15126*AF8-15.17265)*100/'Invest. vs. Ship.'!$C$25</f>
        <v>143.89350414578396</v>
      </c>
      <c r="AG9" s="483">
        <f ca="1">(1.15126*AG8-15.17265)*100/'Invest. vs. Ship.'!$C$25</f>
        <v>150.10663846815444</v>
      </c>
      <c r="AH9" s="483">
        <f ca="1">(1.15126*AH8-15.17265)*100/'Invest. vs. Ship.'!$C$25</f>
        <v>155.66035063757877</v>
      </c>
      <c r="AI9" s="483">
        <f ca="1">(1.15126*AI8-15.17265)*100/'Invest. vs. Ship.'!$C$25</f>
        <v>164.45723456017603</v>
      </c>
      <c r="AJ9" s="483">
        <f ca="1">(1.15126*AJ8-15.17265)*100/'Invest. vs. Ship.'!$C$25</f>
        <v>172.63188090408298</v>
      </c>
      <c r="AK9" s="483">
        <f ca="1">(1.15126*AK8-15.17265)*100/'Invest. vs. Ship.'!$C$25</f>
        <v>182.08779606297935</v>
      </c>
      <c r="AL9" s="483">
        <f ca="1">(1.15126*AL8-15.17265)*100/'Invest. vs. Ship.'!$C$25</f>
        <v>191.83034813600128</v>
      </c>
      <c r="AM9" s="483">
        <f ca="1">(1.15126*AM8-15.17265)*100/'Invest. vs. Ship.'!$C$25</f>
        <v>201.18623679523245</v>
      </c>
      <c r="AN9" s="483">
        <f ca="1">(1.15126*AN8-15.17265)*100/'Invest. vs. Ship.'!$C$25</f>
        <v>210.23964886523999</v>
      </c>
      <c r="AO9" s="483">
        <f ca="1">(1.15126*AO8-15.17265)*100/'Invest. vs. Ship.'!$C$25</f>
        <v>218.87702838998973</v>
      </c>
      <c r="AP9" s="483">
        <f ca="1">(1.15126*AP8-15.17265)*100/'Invest. vs. Ship.'!$C$25</f>
        <v>226.59577917106938</v>
      </c>
      <c r="AQ9" s="483">
        <f ca="1">(1.15126*AQ8-15.17265)*100/'Invest. vs. Ship.'!$C$25</f>
        <v>232.60171563521041</v>
      </c>
      <c r="AR9" s="483">
        <f ca="1">(1.15126*AR8-15.17265)*100/'Invest. vs. Ship.'!$C$25</f>
        <v>239.60391549309284</v>
      </c>
      <c r="AS9" s="483">
        <f ca="1">(1.15126*AS8-15.17265)*100/'Invest. vs. Ship.'!$C$25</f>
        <v>246.74157014728829</v>
      </c>
      <c r="AT9" s="483">
        <f ca="1">(1.15126*AT8-15.17265)*100/'Invest. vs. Ship.'!$C$25</f>
        <v>255.44136733330211</v>
      </c>
      <c r="AU9" s="483">
        <f ca="1">(1.15126*AU8-15.17265)*100/'Invest. vs. Ship.'!$C$25</f>
        <v>264.6215702024341</v>
      </c>
      <c r="AV9" s="483">
        <f ca="1">(1.15126*AV8-15.17265)*100/'Invest. vs. Ship.'!$C$25</f>
        <v>274.98677953822425</v>
      </c>
      <c r="AW9" s="483">
        <f ca="1">(1.15126*AW8-15.17265)*100/'Invest. vs. Ship.'!$C$25</f>
        <v>284.83495327241576</v>
      </c>
      <c r="AX9" s="483">
        <f ca="1">(1.15126*AX8-15.17265)*100/'Invest. vs. Ship.'!$C$25</f>
        <v>294.99957020256448</v>
      </c>
      <c r="AY9" s="483">
        <f ca="1">(1.15126*AY8-15.17265)*100/'Invest. vs. Ship.'!$C$25</f>
        <v>305.42835078760965</v>
      </c>
      <c r="AZ9" s="483">
        <f ca="1">(1.15126*AZ8-15.17265)*100/'Invest. vs. Ship.'!$C$25</f>
        <v>316.11856354839097</v>
      </c>
      <c r="BA9" s="483">
        <f ca="1">(1.15126*BA8-15.17265)*100/'Invest. vs. Ship.'!$C$25</f>
        <v>327.03413262618875</v>
      </c>
      <c r="BB9" s="483">
        <f ca="1">(1.15126*BB8-15.17265)*100/'Invest. vs. Ship.'!$C$25</f>
        <v>338.13672530600229</v>
      </c>
      <c r="BC9" s="483">
        <f ca="1">(1.15126*BC8-15.17265)*100/'Invest. vs. Ship.'!$C$25</f>
        <v>349.39375146578811</v>
      </c>
      <c r="BD9" s="539">
        <f ca="1">(1.15126*BD8-15.17265)*100/'Invest. vs. Ship.'!$C$25</f>
        <v>360.75308882823174</v>
      </c>
      <c r="BE9" s="543"/>
      <c r="BF9" s="543"/>
      <c r="BG9" s="543"/>
      <c r="BH9" s="543"/>
      <c r="BI9" s="543"/>
      <c r="BJ9" s="543"/>
      <c r="BK9" s="410"/>
    </row>
    <row r="10" spans="2:63" ht="14.25" customHeight="1">
      <c r="B10" s="625" t="s">
        <v>606</v>
      </c>
      <c r="C10" s="507" t="s">
        <v>755</v>
      </c>
      <c r="D10" s="518"/>
      <c r="E10" s="484">
        <f t="shared" ref="E10:W10" si="6">E4</f>
        <v>1599.7993448778043</v>
      </c>
      <c r="F10" s="484">
        <f t="shared" si="6"/>
        <v>1971.8045993820519</v>
      </c>
      <c r="G10" s="484">
        <f t="shared" si="6"/>
        <v>2187.8687405522887</v>
      </c>
      <c r="H10" s="484">
        <f t="shared" si="6"/>
        <v>2884.3205925554298</v>
      </c>
      <c r="I10" s="484">
        <f t="shared" si="6"/>
        <v>2502.5899466299384</v>
      </c>
      <c r="J10" s="484">
        <f t="shared" si="6"/>
        <v>2909.2637870670837</v>
      </c>
      <c r="K10" s="484">
        <f t="shared" si="6"/>
        <v>3688.9432410964964</v>
      </c>
      <c r="L10" s="484">
        <f t="shared" si="6"/>
        <v>3467.0519183237752</v>
      </c>
      <c r="M10" s="484">
        <f t="shared" si="6"/>
        <v>3115.7239906002987</v>
      </c>
      <c r="N10" s="484">
        <f t="shared" si="6"/>
        <v>3004.2811365092925</v>
      </c>
      <c r="O10" s="484">
        <f t="shared" si="6"/>
        <v>3019.8675496688743</v>
      </c>
      <c r="P10" s="484">
        <f t="shared" si="6"/>
        <v>3128.9724417859425</v>
      </c>
      <c r="Q10" s="484">
        <f t="shared" si="6"/>
        <v>3506.9429609057888</v>
      </c>
      <c r="R10" s="484">
        <f t="shared" si="6"/>
        <v>4301.8500320444346</v>
      </c>
      <c r="S10" s="484">
        <f t="shared" si="6"/>
        <v>4239.5043794061094</v>
      </c>
      <c r="T10" s="484">
        <f t="shared" si="6"/>
        <v>4118.7096774193542</v>
      </c>
      <c r="U10" s="484">
        <f t="shared" si="6"/>
        <v>3354.9754325998711</v>
      </c>
      <c r="V10" s="484">
        <f t="shared" si="6"/>
        <v>3593.64238410596</v>
      </c>
      <c r="W10" s="484">
        <f t="shared" si="6"/>
        <v>4560</v>
      </c>
      <c r="X10" s="485">
        <f ca="1">$W$10*X12/100</f>
        <v>4228.6893101000751</v>
      </c>
      <c r="Y10" s="485">
        <f t="shared" ref="Y10:BD10" ca="1" si="7">$W$10*Y12/100</f>
        <v>4537.1992365087281</v>
      </c>
      <c r="Z10" s="485">
        <f t="shared" ca="1" si="7"/>
        <v>4429.0962258609616</v>
      </c>
      <c r="AA10" s="485">
        <f t="shared" ca="1" si="7"/>
        <v>4564.4263499582003</v>
      </c>
      <c r="AB10" s="485">
        <f t="shared" ca="1" si="7"/>
        <v>4667.234812129399</v>
      </c>
      <c r="AC10" s="485">
        <f t="shared" ca="1" si="7"/>
        <v>4706.1900258811602</v>
      </c>
      <c r="AD10" s="485">
        <f t="shared" ca="1" si="7"/>
        <v>4759.0841591218514</v>
      </c>
      <c r="AE10" s="485">
        <f t="shared" ca="1" si="7"/>
        <v>4917.6707067460839</v>
      </c>
      <c r="AF10" s="485">
        <f t="shared" ca="1" si="7"/>
        <v>5184.7647781113083</v>
      </c>
      <c r="AG10" s="485">
        <f t="shared" ca="1" si="7"/>
        <v>5378.7929054825454</v>
      </c>
      <c r="AH10" s="485">
        <f t="shared" ca="1" si="7"/>
        <v>5626.6548463777044</v>
      </c>
      <c r="AI10" s="485">
        <f t="shared" ca="1" si="7"/>
        <v>5943.1110009829099</v>
      </c>
      <c r="AJ10" s="485">
        <f t="shared" ca="1" si="7"/>
        <v>6101.1924418135404</v>
      </c>
      <c r="AK10" s="485">
        <f t="shared" ca="1" si="7"/>
        <v>6319.9892675075089</v>
      </c>
      <c r="AL10" s="485">
        <f t="shared" ca="1" si="7"/>
        <v>6494.0272344325585</v>
      </c>
      <c r="AM10" s="485">
        <f t="shared" ca="1" si="7"/>
        <v>6602.7784354478608</v>
      </c>
      <c r="AN10" s="485">
        <f t="shared" ca="1" si="7"/>
        <v>6663.7565602150389</v>
      </c>
      <c r="AO10" s="485">
        <f t="shared" ca="1" si="7"/>
        <v>6708.993177856054</v>
      </c>
      <c r="AP10" s="485">
        <f t="shared" ca="1" si="7"/>
        <v>6810.1814859111328</v>
      </c>
      <c r="AQ10" s="485">
        <f t="shared" ca="1" si="7"/>
        <v>6927.1804417719204</v>
      </c>
      <c r="AR10" s="485">
        <f t="shared" ca="1" si="7"/>
        <v>7084.6816412490107</v>
      </c>
      <c r="AS10" s="485">
        <f t="shared" ca="1" si="7"/>
        <v>7299.5264196202224</v>
      </c>
      <c r="AT10" s="485">
        <f t="shared" ca="1" si="7"/>
        <v>7599.9344501942578</v>
      </c>
      <c r="AU10" s="485">
        <f t="shared" ca="1" si="7"/>
        <v>7894.8218857465181</v>
      </c>
      <c r="AV10" s="485">
        <f t="shared" ca="1" si="7"/>
        <v>7960.7991187294647</v>
      </c>
      <c r="AW10" s="485">
        <f t="shared" ca="1" si="7"/>
        <v>8136.3470655797364</v>
      </c>
      <c r="AX10" s="485">
        <f t="shared" ca="1" si="7"/>
        <v>8315.2977876987825</v>
      </c>
      <c r="AY10" s="485">
        <f t="shared" ca="1" si="7"/>
        <v>8496.0067383583264</v>
      </c>
      <c r="AZ10" s="485">
        <f t="shared" ca="1" si="7"/>
        <v>8678.3027214383874</v>
      </c>
      <c r="BA10" s="485">
        <f t="shared" ca="1" si="7"/>
        <v>8861.1007165517549</v>
      </c>
      <c r="BB10" s="485">
        <f t="shared" ca="1" si="7"/>
        <v>9043.310140655125</v>
      </c>
      <c r="BC10" s="485">
        <f t="shared" ca="1" si="7"/>
        <v>9224.0519112525162</v>
      </c>
      <c r="BD10" s="540">
        <f t="shared" ca="1" si="7"/>
        <v>9401.9733941044487</v>
      </c>
      <c r="BE10" s="544"/>
      <c r="BF10" s="544"/>
      <c r="BG10" s="544"/>
      <c r="BH10" s="544"/>
      <c r="BI10" s="544"/>
      <c r="BJ10" s="544"/>
      <c r="BK10" s="409"/>
    </row>
    <row r="11" spans="2:63">
      <c r="B11" s="626"/>
      <c r="C11" s="508" t="s">
        <v>775</v>
      </c>
      <c r="D11" s="519"/>
      <c r="E11" s="486">
        <f t="shared" ref="E11:W11" si="8">E5</f>
        <v>64.645309403392105</v>
      </c>
      <c r="F11" s="486">
        <f t="shared" si="8"/>
        <v>70.904709510231967</v>
      </c>
      <c r="G11" s="486">
        <f t="shared" si="8"/>
        <v>79.247860064777825</v>
      </c>
      <c r="H11" s="486">
        <f t="shared" si="8"/>
        <v>83.899744517314986</v>
      </c>
      <c r="I11" s="486">
        <f t="shared" si="8"/>
        <v>89.003474853908841</v>
      </c>
      <c r="J11" s="486">
        <f t="shared" si="8"/>
        <v>96.108690890642407</v>
      </c>
      <c r="K11" s="486">
        <f t="shared" si="8"/>
        <v>97.537377874248236</v>
      </c>
      <c r="L11" s="486">
        <f t="shared" si="8"/>
        <v>105.3756635721824</v>
      </c>
      <c r="M11" s="486">
        <f t="shared" si="8"/>
        <v>100</v>
      </c>
      <c r="N11" s="486">
        <f t="shared" si="8"/>
        <v>93.152262324582153</v>
      </c>
      <c r="O11" s="486">
        <f t="shared" si="8"/>
        <v>96.228349812966698</v>
      </c>
      <c r="P11" s="486">
        <f t="shared" si="8"/>
        <v>102.78484842926399</v>
      </c>
      <c r="Q11" s="486">
        <f t="shared" si="8"/>
        <v>115.93018956246087</v>
      </c>
      <c r="R11" s="486">
        <f t="shared" si="8"/>
        <v>128.10963847124933</v>
      </c>
      <c r="S11" s="486">
        <f t="shared" si="8"/>
        <v>136.42910618706929</v>
      </c>
      <c r="T11" s="486">
        <f t="shared" si="8"/>
        <v>136.03383309555022</v>
      </c>
      <c r="U11" s="486">
        <f t="shared" si="8"/>
        <v>108.87320342500284</v>
      </c>
      <c r="V11" s="486">
        <f t="shared" si="8"/>
        <v>116.28485110026202</v>
      </c>
      <c r="W11" s="486">
        <f t="shared" si="8"/>
        <v>134.79224368924096</v>
      </c>
      <c r="X11" s="486">
        <f ca="1">'Tot. Invest. vs. GDP'!H19/'Invest. vs. Tot. Invest.'!$J$6*100</f>
        <v>131.06819611296947</v>
      </c>
      <c r="Y11" s="486">
        <f ca="1">'Tot. Invest. vs. GDP'!I19/'Invest. vs. Tot. Invest.'!$J$6*100</f>
        <v>139.66895451338615</v>
      </c>
      <c r="Z11" s="486">
        <f ca="1">'Tot. Invest. vs. GDP'!J19/'Invest. vs. Tot. Invest.'!$J$6*100</f>
        <v>136.65521719944462</v>
      </c>
      <c r="AA11" s="486">
        <f ca="1">'Tot. Invest. vs. GDP'!K19/'Invest. vs. Tot. Invest.'!$J$6*100</f>
        <v>140.42800245536213</v>
      </c>
      <c r="AB11" s="486">
        <f ca="1">'Tot. Invest. vs. GDP'!L19/'Invest. vs. Tot. Invest.'!$J$6*100</f>
        <v>143.29413631026313</v>
      </c>
      <c r="AC11" s="486">
        <f ca="1">'Tot. Invest. vs. GDP'!M19/'Invest. vs. Tot. Invest.'!$J$6*100</f>
        <v>144.38014474381896</v>
      </c>
      <c r="AD11" s="486">
        <f ca="1">'Tot. Invest. vs. GDP'!N19/'Invest. vs. Tot. Invest.'!$J$6*100</f>
        <v>145.8547477366576</v>
      </c>
      <c r="AE11" s="486">
        <f ca="1">'Tot. Invest. vs. GDP'!O19/'Invest. vs. Tot. Invest.'!$J$6*100</f>
        <v>150.27588451351929</v>
      </c>
      <c r="AF11" s="486">
        <f ca="1">'Tot. Invest. vs. GDP'!P19/'Invest. vs. Tot. Invest.'!$J$6*100</f>
        <v>157.72203577593626</v>
      </c>
      <c r="AG11" s="486">
        <f ca="1">'Tot. Invest. vs. GDP'!Q19/'Invest. vs. Tot. Invest.'!$J$6*100</f>
        <v>163.13122654600824</v>
      </c>
      <c r="AH11" s="486">
        <f ca="1">'Tot. Invest. vs. GDP'!R19/'Invest. vs. Tot. Invest.'!$J$6*100</f>
        <v>170.04121707731397</v>
      </c>
      <c r="AI11" s="486">
        <f ca="1">'Tot. Invest. vs. GDP'!S19/'Invest. vs. Tot. Invest.'!$J$6*100</f>
        <v>178.86350348400489</v>
      </c>
      <c r="AJ11" s="486">
        <f ca="1">'Tot. Invest. vs. GDP'!T19/'Invest. vs. Tot. Invest.'!$J$6*100</f>
        <v>183.27055869937925</v>
      </c>
      <c r="AK11" s="486">
        <f ca="1">'Tot. Invest. vs. GDP'!U19/'Invest. vs. Tot. Invest.'!$J$6*100</f>
        <v>189.37026076886542</v>
      </c>
      <c r="AL11" s="486">
        <f ca="1">'Tot. Invest. vs. GDP'!V19/'Invest. vs. Tot. Invest.'!$J$6*100</f>
        <v>194.22215815656673</v>
      </c>
      <c r="AM11" s="486">
        <f ca="1">'Tot. Invest. vs. GDP'!W19/'Invest. vs. Tot. Invest.'!$J$6*100</f>
        <v>197.25396597090852</v>
      </c>
      <c r="AN11" s="486">
        <f ca="1">'Tot. Invest. vs. GDP'!X19/'Invest. vs. Tot. Invest.'!$J$6*100</f>
        <v>198.95393758912562</v>
      </c>
      <c r="AO11" s="486">
        <f ca="1">'Tot. Invest. vs. GDP'!Y19/'Invest. vs. Tot. Invest.'!$J$6*100</f>
        <v>200.21506141652247</v>
      </c>
      <c r="AP11" s="486">
        <f ca="1">'Tot. Invest. vs. GDP'!Z19/'Invest. vs. Tot. Invest.'!$J$6*100</f>
        <v>203.03602799176281</v>
      </c>
      <c r="AQ11" s="486">
        <f ca="1">'Tot. Invest. vs. GDP'!AA19/'Invest. vs. Tot. Invest.'!$J$6*100</f>
        <v>206.29776988828357</v>
      </c>
      <c r="AR11" s="486">
        <f ca="1">'Tot. Invest. vs. GDP'!AB19/'Invest. vs. Tot. Invest.'!$J$6*100</f>
        <v>210.68864891200727</v>
      </c>
      <c r="AS11" s="486">
        <f ca="1">'Tot. Invest. vs. GDP'!AC19/'Invest. vs. Tot. Invest.'!$J$6*100</f>
        <v>216.67817428602788</v>
      </c>
      <c r="AT11" s="486">
        <f ca="1">'Tot. Invest. vs. GDP'!AD19/'Invest. vs. Tot. Invest.'!$J$6*100</f>
        <v>225.0530649178769</v>
      </c>
      <c r="AU11" s="486">
        <f ca="1">'Tot. Invest. vs. GDP'!AE19/'Invest. vs. Tot. Invest.'!$J$6*100</f>
        <v>233.2740502781466</v>
      </c>
      <c r="AV11" s="486">
        <f ca="1">'Tot. Invest. vs. GDP'!AF19/'Invest. vs. Tot. Invest.'!$J$6*100</f>
        <v>235.11338895816905</v>
      </c>
      <c r="AW11" s="486">
        <f ca="1">'Tot. Invest. vs. GDP'!AG19/'Invest. vs. Tot. Invest.'!$J$6*100</f>
        <v>240.00738214705737</v>
      </c>
      <c r="AX11" s="486">
        <f ca="1">'Tot. Invest. vs. GDP'!AH19/'Invest. vs. Tot. Invest.'!$J$6*100</f>
        <v>244.99623921380635</v>
      </c>
      <c r="AY11" s="486">
        <f ca="1">'Tot. Invest. vs. GDP'!AI19/'Invest. vs. Tot. Invest.'!$J$6*100</f>
        <v>250.0341128521307</v>
      </c>
      <c r="AZ11" s="486">
        <f ca="1">'Tot. Invest. vs. GDP'!AJ19/'Invest. vs. Tot. Invest.'!$J$6*100</f>
        <v>255.1162303907451</v>
      </c>
      <c r="BA11" s="486">
        <f ca="1">'Tot. Invest. vs. GDP'!AK19/'Invest. vs. Tot. Invest.'!$J$6*100</f>
        <v>260.21234321392888</v>
      </c>
      <c r="BB11" s="486">
        <f ca="1">'Tot. Invest. vs. GDP'!AL19/'Invest. vs. Tot. Invest.'!$J$6*100</f>
        <v>265.29204762809513</v>
      </c>
      <c r="BC11" s="486">
        <f ca="1">'Tot. Invest. vs. GDP'!AM19/'Invest. vs. Tot. Invest.'!$J$6*100</f>
        <v>270.33083623327138</v>
      </c>
      <c r="BD11" s="541">
        <f ca="1">'Tot. Invest. vs. GDP'!AN19/'Invest. vs. Tot. Invest.'!$J$6*100</f>
        <v>275.29099977182273</v>
      </c>
      <c r="BE11" s="543"/>
      <c r="BF11" s="543"/>
      <c r="BG11" s="543"/>
      <c r="BH11" s="543"/>
      <c r="BI11" s="543"/>
      <c r="BJ11" s="543"/>
      <c r="BK11" s="409"/>
    </row>
    <row r="12" spans="2:63" ht="14.25" customHeight="1">
      <c r="B12" s="627"/>
      <c r="C12" s="521" t="s">
        <v>776</v>
      </c>
      <c r="D12" s="520"/>
      <c r="E12" s="487">
        <f>E9</f>
        <v>35.083318966618521</v>
      </c>
      <c r="F12" s="487">
        <f t="shared" ref="F12:V12" si="9">F9</f>
        <v>43.241328933816931</v>
      </c>
      <c r="G12" s="487">
        <f t="shared" si="9"/>
        <v>47.979577643690547</v>
      </c>
      <c r="H12" s="487">
        <f t="shared" si="9"/>
        <v>63.252644573583986</v>
      </c>
      <c r="I12" s="487">
        <f t="shared" si="9"/>
        <v>54.881358478726717</v>
      </c>
      <c r="J12" s="487">
        <f t="shared" si="9"/>
        <v>63.799644453225518</v>
      </c>
      <c r="K12" s="487">
        <f t="shared" si="9"/>
        <v>80.897878094221412</v>
      </c>
      <c r="L12" s="487">
        <f t="shared" si="9"/>
        <v>76.031840314117872</v>
      </c>
      <c r="M12" s="487">
        <f t="shared" si="9"/>
        <v>68.327280495620585</v>
      </c>
      <c r="N12" s="487">
        <f t="shared" si="9"/>
        <v>65.883358256782728</v>
      </c>
      <c r="O12" s="487">
        <f t="shared" si="9"/>
        <v>66.225165562913901</v>
      </c>
      <c r="P12" s="487">
        <f t="shared" si="9"/>
        <v>68.61781670583207</v>
      </c>
      <c r="Q12" s="487">
        <f t="shared" si="9"/>
        <v>76.906643879512913</v>
      </c>
      <c r="R12" s="487">
        <f t="shared" si="9"/>
        <v>94.338816492202511</v>
      </c>
      <c r="S12" s="487">
        <f t="shared" si="9"/>
        <v>92.971587267677847</v>
      </c>
      <c r="T12" s="487">
        <f t="shared" si="9"/>
        <v>90.322580645161281</v>
      </c>
      <c r="U12" s="487">
        <f t="shared" si="9"/>
        <v>73.574022644734015</v>
      </c>
      <c r="V12" s="487">
        <f t="shared" si="9"/>
        <v>78.807947019867541</v>
      </c>
      <c r="W12" s="487">
        <f>W9</f>
        <v>100</v>
      </c>
      <c r="X12" s="488">
        <f ca="1">(1.15126*X11-15.17265)*100/'Invest. vs. Ship.'!$C$25</f>
        <v>92.73441469517708</v>
      </c>
      <c r="Y12" s="488">
        <f ca="1">(1.15126*Y11-15.17265)*100/'Invest. vs. Ship.'!$C$25</f>
        <v>99.499983256770349</v>
      </c>
      <c r="Z12" s="488">
        <f ca="1">(1.15126*Z11-15.17265)*100/'Invest. vs. Ship.'!$C$25</f>
        <v>97.129303198705287</v>
      </c>
      <c r="AA12" s="488">
        <f ca="1">(1.15126*AA11-15.17265)*100/'Invest. vs. Ship.'!$C$25</f>
        <v>100.09706907803071</v>
      </c>
      <c r="AB12" s="488">
        <f ca="1">(1.15126*AB11-15.17265)*100/'Invest. vs. Ship.'!$C$25</f>
        <v>102.35164061687279</v>
      </c>
      <c r="AC12" s="488">
        <f ca="1">(1.15126*AC11-15.17265)*100/'Invest. vs. Ship.'!$C$25</f>
        <v>103.20592162020088</v>
      </c>
      <c r="AD12" s="488">
        <f ca="1">(1.15126*AD11-15.17265)*100/'Invest. vs. Ship.'!$C$25</f>
        <v>104.36588068249674</v>
      </c>
      <c r="AE12" s="488">
        <f ca="1">(1.15126*AE11-15.17265)*100/'Invest. vs. Ship.'!$C$25</f>
        <v>107.84365584969481</v>
      </c>
      <c r="AF12" s="488">
        <f ca="1">(1.15126*AF11-15.17265)*100/'Invest. vs. Ship.'!$C$25</f>
        <v>113.70098197612519</v>
      </c>
      <c r="AG12" s="488">
        <f ca="1">(1.15126*AG11-15.17265)*100/'Invest. vs. Ship.'!$C$25</f>
        <v>117.95598476935405</v>
      </c>
      <c r="AH12" s="488">
        <f ca="1">(1.15126*AH11-15.17265)*100/'Invest. vs. Ship.'!$C$25</f>
        <v>123.39155364863387</v>
      </c>
      <c r="AI12" s="488">
        <f ca="1">(1.15126*AI11-15.17265)*100/'Invest. vs. Ship.'!$C$25</f>
        <v>130.3313816005024</v>
      </c>
      <c r="AJ12" s="488">
        <f ca="1">(1.15126*AJ11-15.17265)*100/'Invest. vs. Ship.'!$C$25</f>
        <v>133.79807986433204</v>
      </c>
      <c r="AK12" s="488">
        <f ca="1">(1.15126*AK11-15.17265)*100/'Invest. vs. Ship.'!$C$25</f>
        <v>138.59625586639274</v>
      </c>
      <c r="AL12" s="488">
        <f ca="1">(1.15126*AL11-15.17265)*100/'Invest. vs. Ship.'!$C$25</f>
        <v>142.41287794808244</v>
      </c>
      <c r="AM12" s="488">
        <f ca="1">(1.15126*AM11-15.17265)*100/'Invest. vs. Ship.'!$C$25</f>
        <v>144.79777270718992</v>
      </c>
      <c r="AN12" s="488">
        <f ca="1">(1.15126*AN11-15.17265)*100/'Invest. vs. Ship.'!$C$25</f>
        <v>146.1350122854175</v>
      </c>
      <c r="AO12" s="488">
        <f ca="1">(1.15126*AO11-15.17265)*100/'Invest. vs. Ship.'!$C$25</f>
        <v>147.12704337403628</v>
      </c>
      <c r="AP12" s="488">
        <f ca="1">(1.15126*AP11-15.17265)*100/'Invest. vs. Ship.'!$C$25</f>
        <v>149.34608521734941</v>
      </c>
      <c r="AQ12" s="488">
        <f ca="1">(1.15126*AQ11-15.17265)*100/'Invest. vs. Ship.'!$C$25</f>
        <v>151.91185179324387</v>
      </c>
      <c r="AR12" s="488">
        <f ca="1">(1.15126*AR11-15.17265)*100/'Invest. vs. Ship.'!$C$25</f>
        <v>155.36582546598709</v>
      </c>
      <c r="AS12" s="488">
        <f ca="1">(1.15126*AS11-15.17265)*100/'Invest. vs. Ship.'!$C$25</f>
        <v>160.07733376360139</v>
      </c>
      <c r="AT12" s="488">
        <f ca="1">(1.15126*AT11-15.17265)*100/'Invest. vs. Ship.'!$C$25</f>
        <v>166.66522917092672</v>
      </c>
      <c r="AU12" s="488">
        <f ca="1">(1.15126*AU11-15.17265)*100/'Invest. vs. Ship.'!$C$25</f>
        <v>173.13205889794997</v>
      </c>
      <c r="AV12" s="488">
        <f ca="1">(1.15126*AV11-15.17265)*100/'Invest. vs. Ship.'!$C$25</f>
        <v>174.57892804231281</v>
      </c>
      <c r="AW12" s="488">
        <f ca="1">(1.15126*AW11-15.17265)*100/'Invest. vs. Ship.'!$C$25</f>
        <v>178.42866371885387</v>
      </c>
      <c r="AX12" s="488">
        <f ca="1">(1.15126*AX11-15.17265)*100/'Invest. vs. Ship.'!$C$25</f>
        <v>182.35302166006105</v>
      </c>
      <c r="AY12" s="488">
        <f ca="1">(1.15126*AY11-15.17265)*100/'Invest. vs. Ship.'!$C$25</f>
        <v>186.31593724470014</v>
      </c>
      <c r="AZ12" s="488">
        <f ca="1">(1.15126*AZ11-15.17265)*100/'Invest. vs. Ship.'!$C$25</f>
        <v>190.31365617189448</v>
      </c>
      <c r="BA12" s="488">
        <f ca="1">(1.15126*BA11-15.17265)*100/'Invest. vs. Ship.'!$C$25</f>
        <v>194.32238413490688</v>
      </c>
      <c r="BB12" s="488">
        <f ca="1">(1.15126*BB11-15.17265)*100/'Invest. vs. Ship.'!$C$25</f>
        <v>198.31820483892818</v>
      </c>
      <c r="BC12" s="488">
        <f ca="1">(1.15126*BC11-15.17265)*100/'Invest. vs. Ship.'!$C$25</f>
        <v>202.2818401590464</v>
      </c>
      <c r="BD12" s="542">
        <f ca="1">(1.15126*BD11-15.17265)*100/'Invest. vs. Ship.'!$C$25</f>
        <v>206.18362706369405</v>
      </c>
      <c r="BE12" s="545"/>
      <c r="BF12" s="545"/>
      <c r="BG12" s="545"/>
      <c r="BH12" s="545"/>
      <c r="BI12" s="545"/>
      <c r="BJ12" s="545"/>
    </row>
    <row r="13" spans="2:63">
      <c r="B13" s="630"/>
      <c r="C13" s="630"/>
      <c r="D13" s="503"/>
      <c r="E13" s="491"/>
      <c r="F13" s="491"/>
      <c r="G13" s="491"/>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1"/>
      <c r="AY13" s="491"/>
      <c r="AZ13" s="491"/>
      <c r="BA13" s="491"/>
      <c r="BB13" s="491"/>
      <c r="BC13" s="491"/>
      <c r="BD13" s="491"/>
      <c r="BE13" s="491"/>
      <c r="BF13" s="491"/>
      <c r="BG13" s="491"/>
      <c r="BH13" s="491"/>
      <c r="BI13" s="491"/>
      <c r="BJ13" s="491"/>
    </row>
    <row r="14" spans="2:63">
      <c r="B14" s="490"/>
      <c r="C14" s="490"/>
      <c r="D14" s="503"/>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291"/>
      <c r="BJ14" s="291"/>
    </row>
    <row r="15" spans="2:63">
      <c r="B15" s="630"/>
      <c r="C15" s="630"/>
      <c r="D15" s="503"/>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1"/>
      <c r="AY15" s="291"/>
      <c r="AZ15" s="291"/>
      <c r="BA15" s="291"/>
      <c r="BB15" s="291"/>
      <c r="BC15" s="291"/>
      <c r="BD15" s="291"/>
      <c r="BE15" s="291"/>
      <c r="BF15" s="291"/>
      <c r="BG15" s="291"/>
      <c r="BH15" s="291"/>
      <c r="BI15" s="291"/>
      <c r="BJ15" s="291"/>
    </row>
    <row r="16" spans="2:63" ht="14.25" customHeight="1">
      <c r="B16" s="624"/>
      <c r="C16" s="96"/>
      <c r="D16" s="96"/>
      <c r="E16" s="291"/>
      <c r="F16" s="291"/>
      <c r="G16" s="291"/>
      <c r="H16" s="291"/>
      <c r="I16" s="291"/>
      <c r="J16" s="291"/>
      <c r="K16" s="376"/>
      <c r="L16" s="376"/>
      <c r="M16" s="376"/>
      <c r="N16" s="376"/>
      <c r="O16" s="376"/>
      <c r="P16" s="376"/>
      <c r="Q16" s="376"/>
      <c r="R16" s="376"/>
      <c r="S16" s="376"/>
      <c r="T16" s="376"/>
      <c r="U16" s="376"/>
      <c r="V16" s="376"/>
      <c r="W16" s="376"/>
      <c r="X16" s="376"/>
      <c r="Y16" s="376"/>
      <c r="Z16" s="376"/>
      <c r="AA16" s="376"/>
      <c r="AB16" s="376"/>
      <c r="AC16" s="376"/>
      <c r="AD16" s="376"/>
      <c r="AE16" s="376"/>
      <c r="AF16" s="376"/>
      <c r="AG16" s="376"/>
      <c r="AH16" s="376"/>
      <c r="AI16" s="376"/>
      <c r="AJ16" s="376"/>
      <c r="AK16" s="376"/>
      <c r="AL16" s="376"/>
      <c r="AM16" s="376"/>
      <c r="AN16" s="376"/>
      <c r="AO16" s="376"/>
      <c r="AP16" s="376"/>
      <c r="AQ16" s="376"/>
      <c r="AR16" s="376"/>
      <c r="AS16" s="376"/>
      <c r="AT16" s="376"/>
      <c r="AU16" s="376"/>
      <c r="AV16" s="376"/>
      <c r="AW16" s="376"/>
      <c r="AX16" s="376"/>
      <c r="AY16" s="376"/>
      <c r="AZ16" s="376"/>
      <c r="BA16" s="376"/>
      <c r="BB16" s="376"/>
      <c r="BC16" s="376"/>
      <c r="BD16" s="376"/>
      <c r="BE16" s="398"/>
      <c r="BF16" s="398"/>
      <c r="BG16" s="398"/>
      <c r="BH16" s="398"/>
      <c r="BI16" s="398"/>
      <c r="BJ16" s="398"/>
    </row>
    <row r="17" spans="2:62">
      <c r="B17" s="624"/>
      <c r="C17" s="401"/>
      <c r="D17" s="401"/>
      <c r="E17" s="292"/>
      <c r="F17" s="292"/>
      <c r="G17" s="292"/>
      <c r="H17" s="292"/>
      <c r="I17" s="292"/>
      <c r="J17" s="292"/>
      <c r="K17" s="292"/>
      <c r="L17" s="292"/>
      <c r="M17" s="292"/>
      <c r="N17" s="292"/>
      <c r="O17" s="292"/>
      <c r="P17" s="292"/>
      <c r="Q17" s="292"/>
      <c r="R17" s="292"/>
      <c r="S17" s="292"/>
      <c r="T17" s="292"/>
      <c r="U17" s="292"/>
      <c r="V17" s="292"/>
      <c r="W17" s="292"/>
      <c r="X17" s="399"/>
      <c r="Y17" s="399"/>
      <c r="Z17" s="399"/>
      <c r="AA17" s="399"/>
      <c r="AB17" s="399"/>
      <c r="AC17" s="399"/>
      <c r="AD17" s="399"/>
      <c r="AE17" s="399"/>
      <c r="AF17" s="399"/>
      <c r="AG17" s="399"/>
      <c r="AH17" s="399"/>
      <c r="AI17" s="399"/>
      <c r="AJ17" s="399"/>
      <c r="AK17" s="399"/>
      <c r="AL17" s="399"/>
      <c r="AM17" s="399"/>
      <c r="AN17" s="399"/>
      <c r="AO17" s="399"/>
      <c r="AP17" s="399"/>
      <c r="AQ17" s="399"/>
      <c r="AR17" s="399"/>
      <c r="AS17" s="399"/>
      <c r="AT17" s="399"/>
      <c r="AU17" s="399"/>
      <c r="AV17" s="399"/>
      <c r="AW17" s="399"/>
      <c r="AX17" s="399"/>
      <c r="AY17" s="399"/>
      <c r="AZ17" s="399"/>
      <c r="BA17" s="399"/>
      <c r="BB17" s="399"/>
      <c r="BC17" s="399"/>
      <c r="BD17" s="399"/>
      <c r="BE17" s="400"/>
      <c r="BF17" s="400"/>
      <c r="BG17" s="400"/>
      <c r="BH17" s="400"/>
      <c r="BI17" s="400"/>
      <c r="BJ17" s="400"/>
    </row>
    <row r="18" spans="2:62">
      <c r="B18" s="624"/>
      <c r="C18" s="402"/>
      <c r="D18" s="402"/>
      <c r="E18" s="292"/>
      <c r="F18" s="292"/>
      <c r="G18" s="292"/>
      <c r="H18" s="292"/>
      <c r="I18" s="292"/>
      <c r="J18" s="292"/>
      <c r="K18" s="292"/>
      <c r="L18" s="292"/>
      <c r="M18" s="292"/>
      <c r="N18" s="292"/>
      <c r="O18" s="292"/>
      <c r="P18" s="292"/>
      <c r="Q18" s="292"/>
      <c r="R18" s="292"/>
      <c r="S18" s="292"/>
      <c r="T18" s="292"/>
      <c r="U18" s="292"/>
      <c r="V18" s="292"/>
      <c r="W18" s="292"/>
      <c r="X18" s="399"/>
      <c r="Y18" s="399"/>
      <c r="Z18" s="399"/>
      <c r="AA18" s="292"/>
      <c r="AB18" s="292"/>
      <c r="AC18" s="292"/>
      <c r="AD18" s="292"/>
      <c r="AE18" s="292"/>
      <c r="AF18" s="292"/>
      <c r="AG18" s="292"/>
      <c r="AH18" s="292"/>
      <c r="AI18" s="292"/>
      <c r="AJ18" s="399"/>
      <c r="AK18" s="399"/>
      <c r="AL18" s="399"/>
      <c r="AM18" s="292"/>
      <c r="AN18" s="292"/>
      <c r="AO18" s="292"/>
      <c r="AP18" s="292"/>
      <c r="AQ18" s="292"/>
      <c r="AR18" s="292"/>
      <c r="AS18" s="292"/>
      <c r="AT18" s="292"/>
      <c r="AU18" s="292"/>
      <c r="AV18" s="292"/>
      <c r="AW18" s="292"/>
      <c r="AX18" s="292"/>
      <c r="AY18" s="292"/>
      <c r="AZ18" s="292"/>
      <c r="BA18" s="399"/>
      <c r="BB18" s="399"/>
      <c r="BC18" s="399"/>
      <c r="BD18" s="292"/>
      <c r="BE18" s="403"/>
      <c r="BF18" s="403"/>
      <c r="BG18" s="403"/>
      <c r="BH18" s="403"/>
      <c r="BI18" s="403"/>
      <c r="BJ18" s="403"/>
    </row>
    <row r="19" spans="2:62">
      <c r="B19" s="96"/>
      <c r="C19" s="96"/>
      <c r="D19" s="96"/>
      <c r="E19" s="96"/>
      <c r="F19" s="96"/>
      <c r="G19" s="96"/>
      <c r="H19" s="96"/>
      <c r="I19" s="96"/>
      <c r="J19" s="96"/>
      <c r="K19" s="96"/>
      <c r="L19" s="96"/>
      <c r="M19" s="96"/>
      <c r="N19" s="96"/>
      <c r="O19" s="96"/>
      <c r="P19" s="96"/>
      <c r="Q19" s="96"/>
      <c r="R19" s="96"/>
      <c r="S19" s="96"/>
      <c r="T19" s="96"/>
      <c r="U19" s="96"/>
      <c r="V19" s="96"/>
      <c r="W19" s="96"/>
      <c r="X19" s="96"/>
      <c r="Y19" s="96"/>
      <c r="Z19" s="96"/>
      <c r="AA19" s="96"/>
      <c r="AB19" s="96"/>
      <c r="AC19" s="96"/>
      <c r="AD19" s="96"/>
      <c r="AE19" s="96"/>
      <c r="AF19" s="96"/>
      <c r="AG19" s="96"/>
      <c r="AH19" s="96"/>
      <c r="AI19" s="96"/>
      <c r="AJ19" s="96"/>
      <c r="AK19" s="96"/>
      <c r="AL19" s="96"/>
      <c r="AM19" s="96"/>
      <c r="AN19" s="96"/>
      <c r="AO19" s="96"/>
      <c r="AP19" s="96"/>
      <c r="AQ19" s="96"/>
      <c r="AR19" s="96"/>
      <c r="AS19" s="96"/>
      <c r="AT19" s="96"/>
      <c r="AU19" s="96"/>
      <c r="AV19" s="96"/>
      <c r="AW19" s="96"/>
      <c r="AX19" s="96"/>
      <c r="AY19" s="96"/>
      <c r="AZ19" s="96"/>
      <c r="BA19" s="96"/>
      <c r="BB19" s="96"/>
      <c r="BC19" s="96"/>
      <c r="BD19" s="96"/>
      <c r="BE19" s="96"/>
      <c r="BF19" s="96"/>
      <c r="BG19" s="96"/>
      <c r="BH19" s="96"/>
      <c r="BI19" s="96"/>
      <c r="BJ19" s="96"/>
    </row>
    <row r="20" spans="2:62">
      <c r="B20" s="95"/>
      <c r="C20" s="95"/>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c r="BE20" s="95"/>
      <c r="BF20" s="95"/>
      <c r="BG20" s="95"/>
      <c r="BH20" s="95"/>
      <c r="BI20" s="95"/>
      <c r="BJ20" s="95"/>
    </row>
    <row r="25" spans="2:62" ht="15.75">
      <c r="B25" s="221"/>
    </row>
    <row r="27" spans="2:62" ht="15">
      <c r="N27" s="308"/>
      <c r="O27" s="308"/>
      <c r="P27" s="308"/>
      <c r="Q27" s="308"/>
      <c r="R27" s="308"/>
      <c r="S27" s="308"/>
      <c r="T27" s="309"/>
      <c r="U27" s="309"/>
      <c r="V27" s="309"/>
      <c r="W27" s="309"/>
      <c r="X27" s="309"/>
      <c r="AA27" s="308"/>
      <c r="AB27" s="308"/>
      <c r="AC27" s="308"/>
      <c r="AD27" s="308"/>
      <c r="AE27" s="308"/>
      <c r="AF27" s="309"/>
      <c r="AG27" s="309"/>
      <c r="AH27" s="309"/>
      <c r="AI27" s="309"/>
      <c r="AJ27" s="309"/>
      <c r="AM27" s="308"/>
      <c r="AN27" s="308"/>
      <c r="AO27" s="308"/>
      <c r="AP27" s="308"/>
      <c r="AQ27" s="308"/>
      <c r="AR27" s="308"/>
      <c r="AS27" s="308"/>
      <c r="AT27" s="308"/>
      <c r="AU27" s="308"/>
      <c r="AV27" s="308"/>
      <c r="AW27" s="309"/>
      <c r="AX27" s="309"/>
      <c r="AY27" s="309"/>
      <c r="AZ27" s="309"/>
      <c r="BA27" s="309"/>
      <c r="BD27" s="308"/>
      <c r="BE27" s="308"/>
      <c r="BF27" s="308"/>
      <c r="BG27" s="308"/>
      <c r="BH27" s="308"/>
      <c r="BI27" s="308"/>
      <c r="BJ27" s="308"/>
    </row>
    <row r="28" spans="2:62">
      <c r="E28" s="146"/>
      <c r="F28" s="146"/>
      <c r="G28" s="146"/>
      <c r="H28" s="146"/>
      <c r="I28" s="146"/>
      <c r="J28" s="146"/>
      <c r="K28" s="146"/>
      <c r="L28" s="146"/>
      <c r="M28" s="146"/>
      <c r="N28" s="305"/>
      <c r="O28" s="305"/>
      <c r="P28" s="305"/>
      <c r="Q28" s="305"/>
      <c r="R28" s="305"/>
      <c r="S28" s="305"/>
      <c r="T28" s="305"/>
      <c r="U28" s="305"/>
      <c r="V28" s="305"/>
      <c r="W28" s="305"/>
      <c r="X28" s="305"/>
      <c r="AA28" s="305"/>
      <c r="AB28" s="305"/>
      <c r="AC28" s="305"/>
      <c r="AD28" s="305"/>
      <c r="AE28" s="305"/>
      <c r="AF28" s="305"/>
      <c r="AG28" s="305"/>
      <c r="AH28" s="305"/>
      <c r="AI28" s="305"/>
      <c r="AJ28" s="305"/>
      <c r="AM28" s="305"/>
      <c r="AN28" s="305"/>
      <c r="AO28" s="305"/>
      <c r="AP28" s="305"/>
      <c r="AQ28" s="305"/>
      <c r="AR28" s="305"/>
      <c r="AS28" s="305"/>
      <c r="AT28" s="305"/>
      <c r="AU28" s="305"/>
      <c r="AV28" s="305"/>
      <c r="AW28" s="305"/>
      <c r="AX28" s="305"/>
      <c r="AY28" s="305"/>
      <c r="AZ28" s="305"/>
      <c r="BA28" s="305"/>
      <c r="BD28" s="305"/>
      <c r="BE28" s="305"/>
      <c r="BF28" s="305"/>
      <c r="BG28" s="305"/>
      <c r="BH28" s="305"/>
      <c r="BI28" s="305"/>
      <c r="BJ28" s="305"/>
    </row>
    <row r="29" spans="2:62">
      <c r="N29" s="292"/>
      <c r="O29" s="292"/>
      <c r="P29" s="292"/>
      <c r="Q29" s="292"/>
      <c r="R29" s="292"/>
      <c r="S29" s="292"/>
      <c r="T29" s="293"/>
      <c r="U29" s="293"/>
      <c r="V29" s="293"/>
      <c r="W29" s="293"/>
      <c r="X29" s="293"/>
      <c r="Y29" s="301"/>
      <c r="Z29" s="302"/>
      <c r="AA29" s="292"/>
      <c r="AB29" s="292"/>
      <c r="AC29" s="292"/>
      <c r="AD29" s="292"/>
      <c r="AE29" s="292"/>
      <c r="AF29" s="293"/>
      <c r="AG29" s="293"/>
      <c r="AH29" s="293"/>
      <c r="AI29" s="293"/>
      <c r="AJ29" s="293"/>
      <c r="AK29" s="301"/>
      <c r="AL29" s="302"/>
      <c r="AM29" s="292"/>
      <c r="AN29" s="292"/>
      <c r="AO29" s="292"/>
      <c r="AP29" s="292"/>
      <c r="AQ29" s="292"/>
      <c r="AR29" s="292"/>
      <c r="AS29" s="292"/>
      <c r="AT29" s="292"/>
      <c r="AU29" s="292"/>
      <c r="AV29" s="292"/>
      <c r="AW29" s="293"/>
      <c r="AX29" s="293"/>
      <c r="AY29" s="293"/>
      <c r="AZ29" s="293"/>
      <c r="BA29" s="293"/>
      <c r="BB29" s="301"/>
      <c r="BC29" s="302"/>
      <c r="BD29" s="292"/>
      <c r="BE29" s="292"/>
      <c r="BF29" s="292"/>
      <c r="BG29" s="292"/>
      <c r="BH29" s="292"/>
      <c r="BI29" s="292"/>
      <c r="BJ29" s="292"/>
    </row>
    <row r="30" spans="2:62">
      <c r="E30" s="146"/>
      <c r="F30" s="146"/>
      <c r="G30" s="146"/>
      <c r="H30" s="146"/>
      <c r="I30" s="146"/>
      <c r="J30" s="146"/>
      <c r="K30" s="146"/>
      <c r="L30" s="146"/>
      <c r="M30" s="146"/>
      <c r="N30" s="304"/>
      <c r="O30" s="304"/>
      <c r="P30" s="304"/>
      <c r="Q30" s="304"/>
      <c r="R30" s="304"/>
      <c r="S30" s="304"/>
      <c r="T30" s="304"/>
      <c r="U30" s="304"/>
      <c r="V30" s="304"/>
      <c r="W30" s="304"/>
      <c r="X30" s="304"/>
      <c r="AA30" s="304"/>
      <c r="AB30" s="304"/>
      <c r="AC30" s="304"/>
      <c r="AD30" s="304"/>
      <c r="AE30" s="304"/>
      <c r="AF30" s="304"/>
      <c r="AG30" s="304"/>
      <c r="AH30" s="304"/>
      <c r="AI30" s="304"/>
      <c r="AJ30" s="304"/>
      <c r="AM30" s="304"/>
      <c r="AN30" s="304"/>
      <c r="AO30" s="304"/>
      <c r="AP30" s="304"/>
      <c r="AQ30" s="304"/>
      <c r="AR30" s="304"/>
      <c r="AS30" s="304"/>
      <c r="AT30" s="304"/>
      <c r="AU30" s="304"/>
      <c r="AV30" s="304"/>
      <c r="AW30" s="304"/>
      <c r="AX30" s="304"/>
      <c r="AY30" s="304"/>
      <c r="AZ30" s="304"/>
      <c r="BA30" s="304"/>
      <c r="BD30" s="304"/>
      <c r="BE30" s="304"/>
      <c r="BF30" s="304"/>
      <c r="BG30" s="304"/>
      <c r="BH30" s="304"/>
      <c r="BI30" s="304"/>
      <c r="BJ30" s="304"/>
    </row>
    <row r="31" spans="2:62">
      <c r="M31" s="95"/>
      <c r="N31" s="307"/>
      <c r="O31" s="307"/>
      <c r="P31" s="307"/>
      <c r="Q31" s="307"/>
      <c r="R31" s="307"/>
      <c r="S31" s="307"/>
      <c r="T31" s="307"/>
      <c r="U31" s="307"/>
      <c r="V31" s="307"/>
      <c r="W31" s="307"/>
      <c r="X31" s="307"/>
      <c r="Y31" s="303"/>
      <c r="Z31" s="146"/>
      <c r="AA31" s="307"/>
      <c r="AB31" s="307"/>
      <c r="AC31" s="307"/>
      <c r="AD31" s="307"/>
      <c r="AE31" s="307"/>
      <c r="AF31" s="307"/>
      <c r="AG31" s="307"/>
      <c r="AH31" s="307"/>
      <c r="AI31" s="307"/>
      <c r="AJ31" s="307"/>
      <c r="AK31" s="303"/>
      <c r="AL31" s="146"/>
      <c r="AM31" s="307"/>
      <c r="AN31" s="307"/>
      <c r="AO31" s="307"/>
      <c r="AP31" s="307"/>
      <c r="AQ31" s="307"/>
      <c r="AR31" s="307"/>
      <c r="AS31" s="307"/>
      <c r="AT31" s="307"/>
      <c r="AU31" s="307"/>
      <c r="AV31" s="307"/>
      <c r="AW31" s="307"/>
      <c r="AX31" s="307"/>
      <c r="AY31" s="307"/>
      <c r="AZ31" s="307"/>
      <c r="BA31" s="307"/>
      <c r="BB31" s="303"/>
      <c r="BC31" s="146"/>
      <c r="BD31" s="307"/>
      <c r="BE31" s="307"/>
      <c r="BF31" s="307"/>
      <c r="BG31" s="307"/>
      <c r="BH31" s="307"/>
      <c r="BI31" s="307"/>
      <c r="BJ31" s="307"/>
    </row>
    <row r="32" spans="2:62">
      <c r="E32" s="146"/>
      <c r="F32" s="146"/>
      <c r="G32" s="146"/>
      <c r="H32" s="146"/>
      <c r="I32" s="146"/>
      <c r="J32" s="146"/>
      <c r="K32" s="146"/>
      <c r="L32" s="146"/>
      <c r="M32" s="306"/>
      <c r="N32" s="292"/>
      <c r="O32" s="292"/>
      <c r="P32" s="292"/>
      <c r="Q32" s="292"/>
      <c r="R32" s="292"/>
      <c r="S32" s="292"/>
      <c r="T32" s="293"/>
      <c r="U32" s="293"/>
      <c r="V32" s="293"/>
      <c r="W32" s="293"/>
      <c r="X32" s="293"/>
      <c r="AA32" s="292"/>
      <c r="AB32" s="292"/>
      <c r="AC32" s="292"/>
      <c r="AD32" s="292"/>
      <c r="AE32" s="292"/>
      <c r="AF32" s="293"/>
      <c r="AG32" s="293"/>
      <c r="AH32" s="293"/>
      <c r="AI32" s="293"/>
      <c r="AJ32" s="293"/>
      <c r="AM32" s="292"/>
      <c r="AN32" s="292"/>
      <c r="AO32" s="292"/>
      <c r="AP32" s="292"/>
      <c r="AQ32" s="292"/>
      <c r="AR32" s="292"/>
      <c r="AS32" s="292"/>
      <c r="AT32" s="292"/>
      <c r="AU32" s="292"/>
      <c r="AV32" s="292"/>
      <c r="AW32" s="293"/>
      <c r="AX32" s="293"/>
      <c r="AY32" s="293"/>
      <c r="AZ32" s="293"/>
      <c r="BA32" s="293"/>
      <c r="BD32" s="292"/>
      <c r="BE32" s="292"/>
      <c r="BF32" s="292"/>
      <c r="BG32" s="292"/>
      <c r="BH32" s="292"/>
      <c r="BI32" s="292"/>
      <c r="BJ32" s="292"/>
    </row>
    <row r="33" spans="1:62">
      <c r="M33" s="95"/>
      <c r="N33" s="95"/>
      <c r="O33" s="95"/>
      <c r="W33" s="146"/>
      <c r="X33" s="146"/>
      <c r="Y33" s="301"/>
      <c r="Z33" s="146"/>
      <c r="AA33" s="95"/>
      <c r="AI33" s="146"/>
      <c r="AJ33" s="146"/>
      <c r="AK33" s="301"/>
      <c r="AL33" s="146"/>
      <c r="AM33" s="95"/>
      <c r="AR33" s="95"/>
      <c r="AZ33" s="146"/>
      <c r="BA33" s="146"/>
      <c r="BB33" s="301"/>
      <c r="BC33" s="146"/>
      <c r="BD33" s="95"/>
      <c r="BI33" s="95"/>
    </row>
    <row r="34" spans="1:62">
      <c r="M34" s="95"/>
      <c r="N34" s="95"/>
      <c r="O34" s="95"/>
      <c r="Y34" s="301"/>
      <c r="AA34" s="95"/>
      <c r="AK34" s="301"/>
      <c r="AM34" s="95"/>
      <c r="AR34" s="95"/>
      <c r="BB34" s="301"/>
      <c r="BD34" s="95"/>
      <c r="BI34" s="95"/>
    </row>
    <row r="35" spans="1:62">
      <c r="M35" s="95"/>
      <c r="N35" s="95"/>
      <c r="O35" s="95"/>
      <c r="AA35" s="95"/>
      <c r="AM35" s="95"/>
      <c r="AR35" s="95"/>
      <c r="BD35" s="95"/>
      <c r="BI35" s="95"/>
    </row>
    <row r="40" spans="1:62" ht="20.25">
      <c r="B40" s="382" t="s">
        <v>749</v>
      </c>
    </row>
    <row r="41" spans="1:62" ht="15">
      <c r="C41" s="509" t="s">
        <v>777</v>
      </c>
      <c r="D41" s="510" t="s">
        <v>778</v>
      </c>
      <c r="E41" s="385">
        <v>1993</v>
      </c>
      <c r="F41" s="385">
        <v>1994</v>
      </c>
      <c r="G41" s="385">
        <v>1995</v>
      </c>
      <c r="H41" s="385">
        <v>1996</v>
      </c>
      <c r="I41" s="385">
        <v>1997</v>
      </c>
      <c r="J41" s="385">
        <v>1998</v>
      </c>
      <c r="K41" s="386">
        <v>1999</v>
      </c>
      <c r="L41" s="386">
        <v>2000</v>
      </c>
      <c r="M41" s="386">
        <v>2001</v>
      </c>
      <c r="N41" s="386">
        <v>2002</v>
      </c>
      <c r="O41" s="386">
        <v>2003</v>
      </c>
      <c r="P41" s="386">
        <v>2004</v>
      </c>
      <c r="Q41" s="386">
        <v>2005</v>
      </c>
      <c r="R41" s="386">
        <v>2006</v>
      </c>
      <c r="S41" s="386">
        <v>2007</v>
      </c>
      <c r="T41" s="386">
        <v>2008</v>
      </c>
      <c r="U41" s="386">
        <v>2009</v>
      </c>
      <c r="V41" s="386">
        <v>2010</v>
      </c>
      <c r="W41" s="386">
        <v>2011</v>
      </c>
      <c r="X41" s="386">
        <v>2012</v>
      </c>
      <c r="Y41" s="386">
        <v>2013</v>
      </c>
      <c r="Z41" s="386">
        <v>2014</v>
      </c>
      <c r="AA41" s="386">
        <v>2015</v>
      </c>
      <c r="AB41" s="386">
        <v>2016</v>
      </c>
      <c r="AC41" s="386">
        <v>2017</v>
      </c>
      <c r="AD41" s="386">
        <v>2018</v>
      </c>
      <c r="AE41" s="386">
        <v>2019</v>
      </c>
      <c r="AF41" s="386">
        <v>2020</v>
      </c>
      <c r="AG41" s="386">
        <v>2021</v>
      </c>
      <c r="AH41" s="386">
        <v>2022</v>
      </c>
      <c r="AI41" s="386">
        <v>2023</v>
      </c>
      <c r="AJ41" s="386">
        <v>2024</v>
      </c>
      <c r="AK41" s="386">
        <v>2025</v>
      </c>
      <c r="AL41" s="386">
        <v>2026</v>
      </c>
      <c r="AM41" s="386">
        <v>2027</v>
      </c>
      <c r="AN41" s="386">
        <v>2028</v>
      </c>
      <c r="AO41" s="386">
        <v>2029</v>
      </c>
      <c r="AP41" s="386">
        <v>2030</v>
      </c>
      <c r="AQ41" s="386">
        <v>2031</v>
      </c>
      <c r="AR41" s="386">
        <v>2032</v>
      </c>
      <c r="AS41" s="386">
        <v>2033</v>
      </c>
      <c r="AT41" s="386">
        <v>2034</v>
      </c>
      <c r="AU41" s="386">
        <v>2035</v>
      </c>
      <c r="AV41" s="386">
        <v>2036</v>
      </c>
      <c r="AW41" s="386">
        <v>2037</v>
      </c>
      <c r="AX41" s="386">
        <v>2038</v>
      </c>
      <c r="AY41" s="386">
        <v>2039</v>
      </c>
      <c r="AZ41" s="386">
        <v>2040</v>
      </c>
      <c r="BA41" s="386">
        <v>2041</v>
      </c>
      <c r="BB41" s="386">
        <v>2042</v>
      </c>
      <c r="BC41" s="386">
        <v>2043</v>
      </c>
      <c r="BD41" s="390">
        <v>2044</v>
      </c>
      <c r="BE41" s="550"/>
      <c r="BF41" s="309"/>
      <c r="BG41" s="309"/>
      <c r="BH41" s="309"/>
      <c r="BI41" s="309"/>
      <c r="BJ41" s="309"/>
    </row>
    <row r="42" spans="1:62" s="383" customFormat="1">
      <c r="A42" s="100"/>
      <c r="B42" s="100"/>
      <c r="C42" s="387" t="s">
        <v>743</v>
      </c>
      <c r="D42" s="511">
        <v>0.58499999999999996</v>
      </c>
      <c r="E42" s="388">
        <f>$D$42*E48</f>
        <v>935.88261675351544</v>
      </c>
      <c r="F42" s="388">
        <f t="shared" ref="F42:BD42" si="10">$D$42*F48</f>
        <v>1153.5056906385003</v>
      </c>
      <c r="G42" s="388">
        <f t="shared" si="10"/>
        <v>1279.9032132230889</v>
      </c>
      <c r="H42" s="388">
        <f t="shared" si="10"/>
        <v>1687.3275466449263</v>
      </c>
      <c r="I42" s="388">
        <f t="shared" si="10"/>
        <v>1464.0151187785139</v>
      </c>
      <c r="J42" s="388">
        <f t="shared" si="10"/>
        <v>1701.9193154342438</v>
      </c>
      <c r="K42" s="388">
        <f t="shared" si="10"/>
        <v>2158.0317960414504</v>
      </c>
      <c r="L42" s="388">
        <f t="shared" si="10"/>
        <v>2028.2253722194084</v>
      </c>
      <c r="M42" s="388">
        <f t="shared" si="10"/>
        <v>1822.6985345011747</v>
      </c>
      <c r="N42" s="388">
        <f t="shared" si="10"/>
        <v>1757.504464857936</v>
      </c>
      <c r="O42" s="388">
        <f t="shared" si="10"/>
        <v>1766.6225165562914</v>
      </c>
      <c r="P42" s="388">
        <f t="shared" si="10"/>
        <v>1830.4488784447763</v>
      </c>
      <c r="Q42" s="388">
        <f t="shared" si="10"/>
        <v>2051.5616321298862</v>
      </c>
      <c r="R42" s="388">
        <f t="shared" si="10"/>
        <v>2516.582268745994</v>
      </c>
      <c r="S42" s="388">
        <f t="shared" si="10"/>
        <v>2480.1100619525737</v>
      </c>
      <c r="T42" s="388">
        <f t="shared" si="10"/>
        <v>2409.4451612903222</v>
      </c>
      <c r="U42" s="388">
        <f t="shared" si="10"/>
        <v>1962.6606280709245</v>
      </c>
      <c r="V42" s="388">
        <f t="shared" si="10"/>
        <v>2102.2807947019865</v>
      </c>
      <c r="W42" s="388">
        <f t="shared" si="10"/>
        <v>2667.6</v>
      </c>
      <c r="X42" s="388">
        <f t="shared" ca="1" si="10"/>
        <v>2534.2570457202432</v>
      </c>
      <c r="Y42" s="388">
        <f t="shared" ca="1" si="10"/>
        <v>2914.2184137904715</v>
      </c>
      <c r="Z42" s="388">
        <f t="shared" ca="1" si="10"/>
        <v>2879.7886396393205</v>
      </c>
      <c r="AA42" s="388">
        <f t="shared" ca="1" si="10"/>
        <v>2976.8664470182821</v>
      </c>
      <c r="AB42" s="388">
        <f t="shared" ca="1" si="10"/>
        <v>3062.1442570608774</v>
      </c>
      <c r="AC42" s="388">
        <f t="shared" ca="1" si="10"/>
        <v>3129.7054227087901</v>
      </c>
      <c r="AD42" s="388">
        <f t="shared" ca="1" si="10"/>
        <v>3214.5034951895368</v>
      </c>
      <c r="AE42" s="388">
        <f t="shared" ca="1" si="10"/>
        <v>3311.185679016181</v>
      </c>
      <c r="AF42" s="388">
        <f t="shared" ca="1" si="10"/>
        <v>3429.7222669462276</v>
      </c>
      <c r="AG42" s="388">
        <f t="shared" ca="1" si="10"/>
        <v>3575.2046748969024</v>
      </c>
      <c r="AH42" s="388">
        <f t="shared" ca="1" si="10"/>
        <v>3742.07603709252</v>
      </c>
      <c r="AI42" s="388">
        <f t="shared" ca="1" si="10"/>
        <v>3905.5550948700015</v>
      </c>
      <c r="AJ42" s="388">
        <f t="shared" ca="1" si="10"/>
        <v>4074.1927674608792</v>
      </c>
      <c r="AK42" s="388">
        <f t="shared" ca="1" si="10"/>
        <v>4257.3459872978383</v>
      </c>
      <c r="AL42" s="388">
        <f t="shared" ca="1" si="10"/>
        <v>4427.5476068315966</v>
      </c>
      <c r="AM42" s="388">
        <f t="shared" ca="1" si="10"/>
        <v>4577.91100489361</v>
      </c>
      <c r="AN42" s="388">
        <f t="shared" ca="1" si="10"/>
        <v>4711.2004756561828</v>
      </c>
      <c r="AO42" s="388">
        <f t="shared" ca="1" si="10"/>
        <v>4848.8111589346245</v>
      </c>
      <c r="AP42" s="388">
        <f t="shared" ca="1" si="10"/>
        <v>4995.1505848952174</v>
      </c>
      <c r="AQ42" s="388">
        <f t="shared" ca="1" si="10"/>
        <v>5115.8706320031888</v>
      </c>
      <c r="AR42" s="388">
        <f t="shared" ca="1" si="10"/>
        <v>5267.7506445030476</v>
      </c>
      <c r="AS42" s="388">
        <f t="shared" ca="1" si="10"/>
        <v>5436.9806195507263</v>
      </c>
      <c r="AT42" s="388">
        <f t="shared" ca="1" si="10"/>
        <v>5633.5332093395673</v>
      </c>
      <c r="AU42" s="388">
        <f t="shared" ca="1" si="10"/>
        <v>5844.0649011183714</v>
      </c>
      <c r="AV42" s="388">
        <f t="shared" ca="1" si="10"/>
        <v>6000.832865772858</v>
      </c>
      <c r="AW42" s="388">
        <f t="shared" ca="1" si="10"/>
        <v>6189.8604730906964</v>
      </c>
      <c r="AX42" s="388">
        <f t="shared" ca="1" si="10"/>
        <v>6384.6516750504534</v>
      </c>
      <c r="AY42" s="388">
        <f t="shared" ca="1" si="10"/>
        <v>6584.0349777391002</v>
      </c>
      <c r="AZ42" s="388">
        <f t="shared" ca="1" si="10"/>
        <v>6787.931048337864</v>
      </c>
      <c r="BA42" s="388">
        <f t="shared" ca="1" si="10"/>
        <v>6995.5439183856906</v>
      </c>
      <c r="BB42" s="388">
        <f t="shared" ca="1" si="10"/>
        <v>7206.0421075620879</v>
      </c>
      <c r="BC42" s="388">
        <f t="shared" ca="1" si="10"/>
        <v>7418.7298576641151</v>
      </c>
      <c r="BD42" s="546">
        <f t="shared" ca="1" si="10"/>
        <v>7632.5054520856729</v>
      </c>
      <c r="BE42" s="551"/>
      <c r="BF42" s="522"/>
      <c r="BG42" s="522"/>
      <c r="BH42" s="522"/>
      <c r="BI42" s="522"/>
      <c r="BJ42" s="522"/>
    </row>
    <row r="43" spans="1:62" s="383" customFormat="1">
      <c r="A43" s="100"/>
      <c r="B43" s="100"/>
      <c r="C43" s="389" t="s">
        <v>744</v>
      </c>
      <c r="D43" s="512">
        <v>0.3</v>
      </c>
      <c r="E43" s="384">
        <f>$D$43*E48</f>
        <v>479.93980346334126</v>
      </c>
      <c r="F43" s="384">
        <f t="shared" ref="F43:BD43" si="11">$D$43*F48</f>
        <v>591.54137981461554</v>
      </c>
      <c r="G43" s="384">
        <f t="shared" si="11"/>
        <v>656.36062216568655</v>
      </c>
      <c r="H43" s="384">
        <f t="shared" si="11"/>
        <v>865.29617776662894</v>
      </c>
      <c r="I43" s="384">
        <f t="shared" si="11"/>
        <v>750.77698398898144</v>
      </c>
      <c r="J43" s="384">
        <f t="shared" si="11"/>
        <v>872.77913612012514</v>
      </c>
      <c r="K43" s="384">
        <f t="shared" si="11"/>
        <v>1106.6829723289488</v>
      </c>
      <c r="L43" s="384">
        <f t="shared" si="11"/>
        <v>1040.1155754971326</v>
      </c>
      <c r="M43" s="384">
        <f t="shared" si="11"/>
        <v>934.71719718008956</v>
      </c>
      <c r="N43" s="384">
        <f t="shared" si="11"/>
        <v>901.28434095278772</v>
      </c>
      <c r="O43" s="384">
        <f t="shared" si="11"/>
        <v>905.96026490066231</v>
      </c>
      <c r="P43" s="384">
        <f t="shared" si="11"/>
        <v>938.69173253578265</v>
      </c>
      <c r="Q43" s="384">
        <f t="shared" si="11"/>
        <v>1052.0828882717367</v>
      </c>
      <c r="R43" s="384">
        <f t="shared" si="11"/>
        <v>1290.5550096133304</v>
      </c>
      <c r="S43" s="384">
        <f t="shared" si="11"/>
        <v>1271.8513138218327</v>
      </c>
      <c r="T43" s="384">
        <f t="shared" si="11"/>
        <v>1235.6129032258061</v>
      </c>
      <c r="U43" s="384">
        <f t="shared" si="11"/>
        <v>1006.4926297799612</v>
      </c>
      <c r="V43" s="384">
        <f t="shared" si="11"/>
        <v>1078.0927152317879</v>
      </c>
      <c r="W43" s="384">
        <f t="shared" si="11"/>
        <v>1368</v>
      </c>
      <c r="X43" s="384">
        <f t="shared" ca="1" si="11"/>
        <v>1299.618997805253</v>
      </c>
      <c r="Y43" s="384">
        <f t="shared" ca="1" si="11"/>
        <v>1494.4709814310111</v>
      </c>
      <c r="Z43" s="384">
        <f t="shared" ca="1" si="11"/>
        <v>1476.8146869945233</v>
      </c>
      <c r="AA43" s="384">
        <f t="shared" ca="1" si="11"/>
        <v>1526.5981779580934</v>
      </c>
      <c r="AB43" s="384">
        <f t="shared" ca="1" si="11"/>
        <v>1570.3303882363473</v>
      </c>
      <c r="AC43" s="384">
        <f t="shared" ca="1" si="11"/>
        <v>1604.9771398506616</v>
      </c>
      <c r="AD43" s="384">
        <f t="shared" ca="1" si="11"/>
        <v>1648.4633308664293</v>
      </c>
      <c r="AE43" s="384">
        <f t="shared" ca="1" si="11"/>
        <v>1698.0439379570159</v>
      </c>
      <c r="AF43" s="384">
        <f t="shared" ca="1" si="11"/>
        <v>1758.8319317672963</v>
      </c>
      <c r="AG43" s="384">
        <f t="shared" ca="1" si="11"/>
        <v>1833.4382948189243</v>
      </c>
      <c r="AH43" s="384">
        <f t="shared" ca="1" si="11"/>
        <v>1919.0133523551385</v>
      </c>
      <c r="AI43" s="384">
        <f t="shared" ca="1" si="11"/>
        <v>2002.8487666000008</v>
      </c>
      <c r="AJ43" s="384">
        <f t="shared" ca="1" si="11"/>
        <v>2089.3296243389123</v>
      </c>
      <c r="AK43" s="384">
        <f t="shared" ca="1" si="11"/>
        <v>2183.2543524604298</v>
      </c>
      <c r="AL43" s="384">
        <f t="shared" ca="1" si="11"/>
        <v>2270.5372342726137</v>
      </c>
      <c r="AM43" s="384">
        <f t="shared" ca="1" si="11"/>
        <v>2347.6466691762103</v>
      </c>
      <c r="AN43" s="384">
        <f t="shared" ca="1" si="11"/>
        <v>2416.0002439262475</v>
      </c>
      <c r="AO43" s="384">
        <f t="shared" ca="1" si="11"/>
        <v>2486.5698250946793</v>
      </c>
      <c r="AP43" s="384">
        <f t="shared" ca="1" si="11"/>
        <v>2561.6156845616501</v>
      </c>
      <c r="AQ43" s="384">
        <f t="shared" ca="1" si="11"/>
        <v>2623.5234010272761</v>
      </c>
      <c r="AR43" s="384">
        <f t="shared" ca="1" si="11"/>
        <v>2701.41058692464</v>
      </c>
      <c r="AS43" s="384">
        <f t="shared" ca="1" si="11"/>
        <v>2788.1951895131929</v>
      </c>
      <c r="AT43" s="384">
        <f t="shared" ca="1" si="11"/>
        <v>2888.9913894049064</v>
      </c>
      <c r="AU43" s="384">
        <f t="shared" ca="1" si="11"/>
        <v>2996.956359547883</v>
      </c>
      <c r="AV43" s="384">
        <f t="shared" ca="1" si="11"/>
        <v>3077.3501875758247</v>
      </c>
      <c r="AW43" s="384">
        <f t="shared" ca="1" si="11"/>
        <v>3174.2874220977933</v>
      </c>
      <c r="AX43" s="384">
        <f t="shared" ca="1" si="11"/>
        <v>3274.1803461797199</v>
      </c>
      <c r="AY43" s="384">
        <f t="shared" ca="1" si="11"/>
        <v>3376.4281937123592</v>
      </c>
      <c r="AZ43" s="384">
        <f t="shared" ca="1" si="11"/>
        <v>3480.9902811989045</v>
      </c>
      <c r="BA43" s="384">
        <f t="shared" ca="1" si="11"/>
        <v>3587.4584196849696</v>
      </c>
      <c r="BB43" s="384">
        <f t="shared" ca="1" si="11"/>
        <v>3695.4062090061989</v>
      </c>
      <c r="BC43" s="384">
        <f t="shared" ca="1" si="11"/>
        <v>3804.4768500841615</v>
      </c>
      <c r="BD43" s="547">
        <f t="shared" ca="1" si="11"/>
        <v>3914.105360043935</v>
      </c>
      <c r="BE43" s="551"/>
      <c r="BF43" s="522"/>
      <c r="BG43" s="522"/>
      <c r="BH43" s="522"/>
      <c r="BI43" s="522"/>
      <c r="BJ43" s="522"/>
    </row>
    <row r="44" spans="1:62" s="383" customFormat="1">
      <c r="A44" s="100"/>
      <c r="B44" s="100"/>
      <c r="C44" s="389" t="s">
        <v>745</v>
      </c>
      <c r="D44" s="512">
        <v>7.4999999999999997E-2</v>
      </c>
      <c r="E44" s="384">
        <f>$D$44*E48</f>
        <v>119.98495086583532</v>
      </c>
      <c r="F44" s="384">
        <f t="shared" ref="F44:BD44" si="12">$D$44*F48</f>
        <v>147.88534495365388</v>
      </c>
      <c r="G44" s="384">
        <f t="shared" si="12"/>
        <v>164.09015554142164</v>
      </c>
      <c r="H44" s="384">
        <f t="shared" si="12"/>
        <v>216.32404444165724</v>
      </c>
      <c r="I44" s="384">
        <f t="shared" si="12"/>
        <v>187.69424599724536</v>
      </c>
      <c r="J44" s="384">
        <f t="shared" si="12"/>
        <v>218.19478403003129</v>
      </c>
      <c r="K44" s="384">
        <f t="shared" si="12"/>
        <v>276.67074308223721</v>
      </c>
      <c r="L44" s="384">
        <f t="shared" si="12"/>
        <v>260.02889387428314</v>
      </c>
      <c r="M44" s="384">
        <f t="shared" si="12"/>
        <v>233.67929929502239</v>
      </c>
      <c r="N44" s="384">
        <f t="shared" si="12"/>
        <v>225.32108523819693</v>
      </c>
      <c r="O44" s="384">
        <f t="shared" si="12"/>
        <v>226.49006622516558</v>
      </c>
      <c r="P44" s="384">
        <f t="shared" si="12"/>
        <v>234.67293313394566</v>
      </c>
      <c r="Q44" s="384">
        <f t="shared" si="12"/>
        <v>263.02072206793417</v>
      </c>
      <c r="R44" s="384">
        <f t="shared" si="12"/>
        <v>322.6387524033326</v>
      </c>
      <c r="S44" s="384">
        <f t="shared" si="12"/>
        <v>317.96282845545818</v>
      </c>
      <c r="T44" s="384">
        <f t="shared" si="12"/>
        <v>308.90322580645153</v>
      </c>
      <c r="U44" s="384">
        <f t="shared" si="12"/>
        <v>251.62315744499031</v>
      </c>
      <c r="V44" s="384">
        <f t="shared" si="12"/>
        <v>269.52317880794698</v>
      </c>
      <c r="W44" s="384">
        <f t="shared" si="12"/>
        <v>342</v>
      </c>
      <c r="X44" s="384">
        <f t="shared" ca="1" si="12"/>
        <v>324.90474945131325</v>
      </c>
      <c r="Y44" s="384">
        <f t="shared" ca="1" si="12"/>
        <v>373.61774535775277</v>
      </c>
      <c r="Z44" s="384">
        <f t="shared" ca="1" si="12"/>
        <v>369.20367174863082</v>
      </c>
      <c r="AA44" s="384">
        <f t="shared" ca="1" si="12"/>
        <v>381.64954448952335</v>
      </c>
      <c r="AB44" s="384">
        <f t="shared" ca="1" si="12"/>
        <v>392.58259705908682</v>
      </c>
      <c r="AC44" s="384">
        <f t="shared" ca="1" si="12"/>
        <v>401.2442849626654</v>
      </c>
      <c r="AD44" s="384">
        <f t="shared" ca="1" si="12"/>
        <v>412.11583271660731</v>
      </c>
      <c r="AE44" s="384">
        <f t="shared" ca="1" si="12"/>
        <v>424.51098448925399</v>
      </c>
      <c r="AF44" s="384">
        <f t="shared" ca="1" si="12"/>
        <v>439.70798294182407</v>
      </c>
      <c r="AG44" s="384">
        <f t="shared" ca="1" si="12"/>
        <v>458.35957370473108</v>
      </c>
      <c r="AH44" s="384">
        <f t="shared" ca="1" si="12"/>
        <v>479.75333808878463</v>
      </c>
      <c r="AI44" s="384">
        <f t="shared" ca="1" si="12"/>
        <v>500.71219165000019</v>
      </c>
      <c r="AJ44" s="384">
        <f t="shared" ca="1" si="12"/>
        <v>522.33240608472806</v>
      </c>
      <c r="AK44" s="384">
        <f t="shared" ca="1" si="12"/>
        <v>545.81358811510745</v>
      </c>
      <c r="AL44" s="384">
        <f t="shared" ca="1" si="12"/>
        <v>567.63430856815341</v>
      </c>
      <c r="AM44" s="384">
        <f t="shared" ca="1" si="12"/>
        <v>586.91166729405256</v>
      </c>
      <c r="AN44" s="384">
        <f t="shared" ca="1" si="12"/>
        <v>604.00006098156189</v>
      </c>
      <c r="AO44" s="384">
        <f t="shared" ca="1" si="12"/>
        <v>621.64245627366984</v>
      </c>
      <c r="AP44" s="384">
        <f t="shared" ca="1" si="12"/>
        <v>640.40392114041254</v>
      </c>
      <c r="AQ44" s="384">
        <f t="shared" ca="1" si="12"/>
        <v>655.88085025681903</v>
      </c>
      <c r="AR44" s="384">
        <f t="shared" ca="1" si="12"/>
        <v>675.35264673116001</v>
      </c>
      <c r="AS44" s="384">
        <f t="shared" ca="1" si="12"/>
        <v>697.04879737829822</v>
      </c>
      <c r="AT44" s="384">
        <f t="shared" ca="1" si="12"/>
        <v>722.2478473512266</v>
      </c>
      <c r="AU44" s="384">
        <f t="shared" ca="1" si="12"/>
        <v>749.23908988697076</v>
      </c>
      <c r="AV44" s="384">
        <f t="shared" ca="1" si="12"/>
        <v>769.33754689395619</v>
      </c>
      <c r="AW44" s="384">
        <f t="shared" ca="1" si="12"/>
        <v>793.57185552444832</v>
      </c>
      <c r="AX44" s="384">
        <f t="shared" ca="1" si="12"/>
        <v>818.54508654492997</v>
      </c>
      <c r="AY44" s="384">
        <f t="shared" ca="1" si="12"/>
        <v>844.1070484280898</v>
      </c>
      <c r="AZ44" s="384">
        <f t="shared" ca="1" si="12"/>
        <v>870.24757029972614</v>
      </c>
      <c r="BA44" s="384">
        <f t="shared" ca="1" si="12"/>
        <v>896.8646049212424</v>
      </c>
      <c r="BB44" s="384">
        <f t="shared" ca="1" si="12"/>
        <v>923.85155225154972</v>
      </c>
      <c r="BC44" s="384">
        <f t="shared" ca="1" si="12"/>
        <v>951.11921252104037</v>
      </c>
      <c r="BD44" s="547">
        <f t="shared" ca="1" si="12"/>
        <v>978.52634001098374</v>
      </c>
      <c r="BE44" s="551"/>
      <c r="BF44" s="522"/>
      <c r="BG44" s="522"/>
      <c r="BH44" s="522"/>
      <c r="BI44" s="522"/>
      <c r="BJ44" s="522"/>
    </row>
    <row r="45" spans="1:62" s="383" customFormat="1">
      <c r="A45" s="100"/>
      <c r="B45" s="100"/>
      <c r="C45" s="389" t="s">
        <v>746</v>
      </c>
      <c r="D45" s="512">
        <v>2.5000000000000001E-2</v>
      </c>
      <c r="E45" s="384">
        <f>$D$45*E48</f>
        <v>39.99498362194511</v>
      </c>
      <c r="F45" s="384">
        <f>$D$45*F48</f>
        <v>49.295114984551304</v>
      </c>
      <c r="G45" s="384">
        <f>$D$45*G48</f>
        <v>54.69671851380722</v>
      </c>
      <c r="H45" s="384">
        <f t="shared" ref="H45:BD45" si="13">$D$45*H48</f>
        <v>72.108014813885745</v>
      </c>
      <c r="I45" s="384">
        <f t="shared" si="13"/>
        <v>62.564748665748461</v>
      </c>
      <c r="J45" s="384">
        <f t="shared" si="13"/>
        <v>72.731594676677091</v>
      </c>
      <c r="K45" s="384">
        <f t="shared" si="13"/>
        <v>92.223581027412422</v>
      </c>
      <c r="L45" s="384">
        <f t="shared" si="13"/>
        <v>86.676297958094381</v>
      </c>
      <c r="M45" s="384">
        <f t="shared" si="13"/>
        <v>77.893099765007477</v>
      </c>
      <c r="N45" s="384">
        <f t="shared" si="13"/>
        <v>75.107028412732319</v>
      </c>
      <c r="O45" s="384">
        <f t="shared" si="13"/>
        <v>75.496688741721854</v>
      </c>
      <c r="P45" s="384">
        <f t="shared" si="13"/>
        <v>78.224311044648573</v>
      </c>
      <c r="Q45" s="384">
        <f t="shared" si="13"/>
        <v>87.673574022644729</v>
      </c>
      <c r="R45" s="384">
        <f t="shared" si="13"/>
        <v>107.54625080111087</v>
      </c>
      <c r="S45" s="384">
        <f t="shared" si="13"/>
        <v>105.98760948515275</v>
      </c>
      <c r="T45" s="384">
        <f t="shared" si="13"/>
        <v>102.96774193548386</v>
      </c>
      <c r="U45" s="384">
        <f t="shared" si="13"/>
        <v>83.874385814996785</v>
      </c>
      <c r="V45" s="384">
        <f t="shared" si="13"/>
        <v>89.841059602649011</v>
      </c>
      <c r="W45" s="384">
        <f t="shared" si="13"/>
        <v>114</v>
      </c>
      <c r="X45" s="384">
        <f t="shared" ca="1" si="13"/>
        <v>108.30158315043775</v>
      </c>
      <c r="Y45" s="384">
        <f t="shared" ca="1" si="13"/>
        <v>124.53924845258426</v>
      </c>
      <c r="Z45" s="384">
        <f t="shared" ca="1" si="13"/>
        <v>123.06789058287696</v>
      </c>
      <c r="AA45" s="384">
        <f t="shared" ca="1" si="13"/>
        <v>127.21651482984112</v>
      </c>
      <c r="AB45" s="384">
        <f t="shared" ca="1" si="13"/>
        <v>130.8608656863623</v>
      </c>
      <c r="AC45" s="384">
        <f t="shared" ca="1" si="13"/>
        <v>133.74809498755516</v>
      </c>
      <c r="AD45" s="384">
        <f t="shared" ca="1" si="13"/>
        <v>137.3719442388691</v>
      </c>
      <c r="AE45" s="384">
        <f t="shared" ca="1" si="13"/>
        <v>141.503661496418</v>
      </c>
      <c r="AF45" s="384">
        <f t="shared" ca="1" si="13"/>
        <v>146.56932764727469</v>
      </c>
      <c r="AG45" s="384">
        <f t="shared" ca="1" si="13"/>
        <v>152.78652456824372</v>
      </c>
      <c r="AH45" s="384">
        <f t="shared" ca="1" si="13"/>
        <v>159.91777936292823</v>
      </c>
      <c r="AI45" s="384">
        <f t="shared" ca="1" si="13"/>
        <v>166.90406388333341</v>
      </c>
      <c r="AJ45" s="384">
        <f t="shared" ca="1" si="13"/>
        <v>174.11080202824272</v>
      </c>
      <c r="AK45" s="384">
        <f t="shared" ca="1" si="13"/>
        <v>181.93786270503585</v>
      </c>
      <c r="AL45" s="384">
        <f t="shared" ca="1" si="13"/>
        <v>189.21143618938447</v>
      </c>
      <c r="AM45" s="384">
        <f t="shared" ca="1" si="13"/>
        <v>195.63722243135086</v>
      </c>
      <c r="AN45" s="384">
        <f t="shared" ca="1" si="13"/>
        <v>201.33335366052063</v>
      </c>
      <c r="AO45" s="384">
        <f t="shared" ca="1" si="13"/>
        <v>207.2141520912233</v>
      </c>
      <c r="AP45" s="384">
        <f t="shared" ca="1" si="13"/>
        <v>213.46797371347085</v>
      </c>
      <c r="AQ45" s="384">
        <f t="shared" ca="1" si="13"/>
        <v>218.62695008560638</v>
      </c>
      <c r="AR45" s="384">
        <f t="shared" ca="1" si="13"/>
        <v>225.11754891038669</v>
      </c>
      <c r="AS45" s="384">
        <f t="shared" ca="1" si="13"/>
        <v>232.34959912609943</v>
      </c>
      <c r="AT45" s="384">
        <f t="shared" ca="1" si="13"/>
        <v>240.74928245040888</v>
      </c>
      <c r="AU45" s="384">
        <f t="shared" ca="1" si="13"/>
        <v>249.74636329565692</v>
      </c>
      <c r="AV45" s="384">
        <f t="shared" ca="1" si="13"/>
        <v>256.4458489646521</v>
      </c>
      <c r="AW45" s="384">
        <f t="shared" ca="1" si="13"/>
        <v>264.52395184148276</v>
      </c>
      <c r="AX45" s="384">
        <f t="shared" ca="1" si="13"/>
        <v>272.84836218164332</v>
      </c>
      <c r="AY45" s="384">
        <f t="shared" ca="1" si="13"/>
        <v>281.36901614269658</v>
      </c>
      <c r="AZ45" s="384">
        <f t="shared" ca="1" si="13"/>
        <v>290.0825234332421</v>
      </c>
      <c r="BA45" s="384">
        <f t="shared" ca="1" si="13"/>
        <v>298.95486830708086</v>
      </c>
      <c r="BB45" s="384">
        <f t="shared" ca="1" si="13"/>
        <v>307.95051741718328</v>
      </c>
      <c r="BC45" s="384">
        <f t="shared" ca="1" si="13"/>
        <v>317.03973750701351</v>
      </c>
      <c r="BD45" s="547">
        <f t="shared" ca="1" si="13"/>
        <v>326.17544667032797</v>
      </c>
      <c r="BE45" s="551"/>
      <c r="BF45" s="522"/>
      <c r="BG45" s="522"/>
      <c r="BH45" s="522"/>
      <c r="BI45" s="522"/>
      <c r="BJ45" s="522"/>
    </row>
    <row r="46" spans="1:62" s="383" customFormat="1">
      <c r="A46" s="100"/>
      <c r="B46" s="100"/>
      <c r="C46" s="389" t="s">
        <v>747</v>
      </c>
      <c r="D46" s="512">
        <v>0.01</v>
      </c>
      <c r="E46" s="384">
        <f>$D$46*E48</f>
        <v>15.997993448778043</v>
      </c>
      <c r="F46" s="384">
        <f t="shared" ref="F46:BD46" si="14">$D$46*F48</f>
        <v>19.718045993820521</v>
      </c>
      <c r="G46" s="384">
        <f t="shared" si="14"/>
        <v>21.878687405522889</v>
      </c>
      <c r="H46" s="384">
        <f t="shared" si="14"/>
        <v>28.843205925554297</v>
      </c>
      <c r="I46" s="384">
        <f t="shared" si="14"/>
        <v>25.025899466299386</v>
      </c>
      <c r="J46" s="384">
        <f t="shared" si="14"/>
        <v>29.092637870670838</v>
      </c>
      <c r="K46" s="384">
        <f t="shared" si="14"/>
        <v>36.889432410964965</v>
      </c>
      <c r="L46" s="384">
        <f t="shared" si="14"/>
        <v>34.670519183237751</v>
      </c>
      <c r="M46" s="384">
        <f t="shared" si="14"/>
        <v>31.157239906002989</v>
      </c>
      <c r="N46" s="384">
        <f t="shared" si="14"/>
        <v>30.042811365092927</v>
      </c>
      <c r="O46" s="384">
        <f t="shared" si="14"/>
        <v>30.198675496688743</v>
      </c>
      <c r="P46" s="384">
        <f t="shared" si="14"/>
        <v>31.289724417859425</v>
      </c>
      <c r="Q46" s="384">
        <f t="shared" si="14"/>
        <v>35.069429609057892</v>
      </c>
      <c r="R46" s="384">
        <f t="shared" si="14"/>
        <v>43.018500320444346</v>
      </c>
      <c r="S46" s="384">
        <f t="shared" si="14"/>
        <v>42.395043794061095</v>
      </c>
      <c r="T46" s="384">
        <f t="shared" si="14"/>
        <v>41.187096774193542</v>
      </c>
      <c r="U46" s="384">
        <f t="shared" si="14"/>
        <v>33.549754325998713</v>
      </c>
      <c r="V46" s="384">
        <f t="shared" si="14"/>
        <v>35.9364238410596</v>
      </c>
      <c r="W46" s="384">
        <f t="shared" si="14"/>
        <v>45.6</v>
      </c>
      <c r="X46" s="384">
        <f t="shared" ca="1" si="14"/>
        <v>43.3206332601751</v>
      </c>
      <c r="Y46" s="384">
        <f t="shared" ca="1" si="14"/>
        <v>49.815699381033703</v>
      </c>
      <c r="Z46" s="384">
        <f t="shared" ca="1" si="14"/>
        <v>49.227156233150779</v>
      </c>
      <c r="AA46" s="384">
        <f t="shared" ca="1" si="14"/>
        <v>50.886605931936451</v>
      </c>
      <c r="AB46" s="384">
        <f t="shared" ca="1" si="14"/>
        <v>52.344346274544918</v>
      </c>
      <c r="AC46" s="384">
        <f t="shared" ca="1" si="14"/>
        <v>53.499237995022057</v>
      </c>
      <c r="AD46" s="384">
        <f t="shared" ca="1" si="14"/>
        <v>54.948777695547641</v>
      </c>
      <c r="AE46" s="384">
        <f t="shared" ca="1" si="14"/>
        <v>56.601464598567198</v>
      </c>
      <c r="AF46" s="384">
        <f t="shared" ca="1" si="14"/>
        <v>58.62773105890988</v>
      </c>
      <c r="AG46" s="384">
        <f t="shared" ca="1" si="14"/>
        <v>61.114609827297485</v>
      </c>
      <c r="AH46" s="384">
        <f t="shared" ca="1" si="14"/>
        <v>63.967111745171287</v>
      </c>
      <c r="AI46" s="384">
        <f t="shared" ca="1" si="14"/>
        <v>66.76162555333336</v>
      </c>
      <c r="AJ46" s="384">
        <f t="shared" ca="1" si="14"/>
        <v>69.644320811297092</v>
      </c>
      <c r="AK46" s="384">
        <f t="shared" ca="1" si="14"/>
        <v>72.775145082014333</v>
      </c>
      <c r="AL46" s="384">
        <f t="shared" ca="1" si="14"/>
        <v>75.684574475753791</v>
      </c>
      <c r="AM46" s="384">
        <f t="shared" ca="1" si="14"/>
        <v>78.254888972540343</v>
      </c>
      <c r="AN46" s="384">
        <f t="shared" ca="1" si="14"/>
        <v>80.533341464208249</v>
      </c>
      <c r="AO46" s="384">
        <f t="shared" ca="1" si="14"/>
        <v>82.885660836489322</v>
      </c>
      <c r="AP46" s="384">
        <f t="shared" ca="1" si="14"/>
        <v>85.387189485388333</v>
      </c>
      <c r="AQ46" s="384">
        <f t="shared" ca="1" si="14"/>
        <v>87.450780034242541</v>
      </c>
      <c r="AR46" s="384">
        <f t="shared" ca="1" si="14"/>
        <v>90.047019564154667</v>
      </c>
      <c r="AS46" s="384">
        <f t="shared" ca="1" si="14"/>
        <v>92.939839650439779</v>
      </c>
      <c r="AT46" s="384">
        <f t="shared" ca="1" si="14"/>
        <v>96.299712980163548</v>
      </c>
      <c r="AU46" s="384">
        <f t="shared" ca="1" si="14"/>
        <v>99.898545318262777</v>
      </c>
      <c r="AV46" s="384">
        <f t="shared" ca="1" si="14"/>
        <v>102.57833958586083</v>
      </c>
      <c r="AW46" s="384">
        <f t="shared" ca="1" si="14"/>
        <v>105.80958073659311</v>
      </c>
      <c r="AX46" s="384">
        <f t="shared" ca="1" si="14"/>
        <v>109.13934487265733</v>
      </c>
      <c r="AY46" s="384">
        <f t="shared" ca="1" si="14"/>
        <v>112.54760645707864</v>
      </c>
      <c r="AZ46" s="384">
        <f t="shared" ca="1" si="14"/>
        <v>116.03300937329684</v>
      </c>
      <c r="BA46" s="384">
        <f t="shared" ca="1" si="14"/>
        <v>119.58194732283233</v>
      </c>
      <c r="BB46" s="384">
        <f t="shared" ca="1" si="14"/>
        <v>123.1802069668733</v>
      </c>
      <c r="BC46" s="384">
        <f t="shared" ca="1" si="14"/>
        <v>126.81589500280539</v>
      </c>
      <c r="BD46" s="547">
        <f t="shared" ca="1" si="14"/>
        <v>130.47017866813118</v>
      </c>
      <c r="BE46" s="551"/>
      <c r="BF46" s="522"/>
      <c r="BG46" s="522"/>
      <c r="BH46" s="522"/>
      <c r="BI46" s="522"/>
      <c r="BJ46" s="522"/>
    </row>
    <row r="47" spans="1:62" s="383" customFormat="1">
      <c r="A47" s="100"/>
      <c r="B47" s="100"/>
      <c r="C47" s="389" t="s">
        <v>748</v>
      </c>
      <c r="D47" s="512">
        <v>5.0000000000000001E-3</v>
      </c>
      <c r="E47" s="489">
        <f>$D$47*E48</f>
        <v>7.9989967243890217</v>
      </c>
      <c r="F47" s="489">
        <f t="shared" ref="F47:BD47" si="15">$D$47*F48</f>
        <v>9.8590229969102605</v>
      </c>
      <c r="G47" s="489">
        <f t="shared" si="15"/>
        <v>10.939343702761445</v>
      </c>
      <c r="H47" s="489">
        <f t="shared" si="15"/>
        <v>14.421602962777149</v>
      </c>
      <c r="I47" s="489">
        <f t="shared" si="15"/>
        <v>12.512949733149693</v>
      </c>
      <c r="J47" s="489">
        <f t="shared" si="15"/>
        <v>14.546318935335419</v>
      </c>
      <c r="K47" s="489">
        <f t="shared" si="15"/>
        <v>18.444716205482482</v>
      </c>
      <c r="L47" s="489">
        <f t="shared" si="15"/>
        <v>17.335259591618875</v>
      </c>
      <c r="M47" s="489">
        <f t="shared" si="15"/>
        <v>15.578619953001494</v>
      </c>
      <c r="N47" s="489">
        <f t="shared" si="15"/>
        <v>15.021405682546463</v>
      </c>
      <c r="O47" s="489">
        <f t="shared" si="15"/>
        <v>15.099337748344372</v>
      </c>
      <c r="P47" s="489">
        <f t="shared" si="15"/>
        <v>15.644862208929712</v>
      </c>
      <c r="Q47" s="489">
        <f t="shared" si="15"/>
        <v>17.534714804528946</v>
      </c>
      <c r="R47" s="489">
        <f t="shared" si="15"/>
        <v>21.509250160222173</v>
      </c>
      <c r="S47" s="489">
        <f t="shared" si="15"/>
        <v>21.197521897030548</v>
      </c>
      <c r="T47" s="489">
        <f t="shared" si="15"/>
        <v>20.593548387096771</v>
      </c>
      <c r="U47" s="489">
        <f t="shared" si="15"/>
        <v>16.774877162999356</v>
      </c>
      <c r="V47" s="489">
        <f t="shared" si="15"/>
        <v>17.9682119205298</v>
      </c>
      <c r="W47" s="489">
        <f t="shared" si="15"/>
        <v>22.8</v>
      </c>
      <c r="X47" s="489">
        <f t="shared" ca="1" si="15"/>
        <v>21.66031663008755</v>
      </c>
      <c r="Y47" s="489">
        <f t="shared" ca="1" si="15"/>
        <v>24.907849690516851</v>
      </c>
      <c r="Z47" s="489">
        <f t="shared" ca="1" si="15"/>
        <v>24.61357811657539</v>
      </c>
      <c r="AA47" s="489">
        <f t="shared" ca="1" si="15"/>
        <v>25.443302965968225</v>
      </c>
      <c r="AB47" s="489">
        <f t="shared" ca="1" si="15"/>
        <v>26.172173137272459</v>
      </c>
      <c r="AC47" s="489">
        <f t="shared" ca="1" si="15"/>
        <v>26.749618997511028</v>
      </c>
      <c r="AD47" s="489">
        <f t="shared" ca="1" si="15"/>
        <v>27.47438884777382</v>
      </c>
      <c r="AE47" s="489">
        <f t="shared" ca="1" si="15"/>
        <v>28.300732299283599</v>
      </c>
      <c r="AF47" s="489">
        <f t="shared" ca="1" si="15"/>
        <v>29.31386552945494</v>
      </c>
      <c r="AG47" s="489">
        <f t="shared" ca="1" si="15"/>
        <v>30.557304913648743</v>
      </c>
      <c r="AH47" s="489">
        <f t="shared" ca="1" si="15"/>
        <v>31.983555872585644</v>
      </c>
      <c r="AI47" s="489">
        <f t="shared" ca="1" si="15"/>
        <v>33.38081277666668</v>
      </c>
      <c r="AJ47" s="489">
        <f t="shared" ca="1" si="15"/>
        <v>34.822160405648546</v>
      </c>
      <c r="AK47" s="489">
        <f t="shared" ca="1" si="15"/>
        <v>36.387572541007167</v>
      </c>
      <c r="AL47" s="489">
        <f t="shared" ca="1" si="15"/>
        <v>37.842287237876896</v>
      </c>
      <c r="AM47" s="489">
        <f t="shared" ca="1" si="15"/>
        <v>39.127444486270171</v>
      </c>
      <c r="AN47" s="489">
        <f t="shared" ca="1" si="15"/>
        <v>40.266670732104124</v>
      </c>
      <c r="AO47" s="489">
        <f t="shared" ca="1" si="15"/>
        <v>41.442830418244661</v>
      </c>
      <c r="AP47" s="489">
        <f t="shared" ca="1" si="15"/>
        <v>42.693594742694167</v>
      </c>
      <c r="AQ47" s="489">
        <f t="shared" ca="1" si="15"/>
        <v>43.725390017121271</v>
      </c>
      <c r="AR47" s="489">
        <f t="shared" ca="1" si="15"/>
        <v>45.023509782077333</v>
      </c>
      <c r="AS47" s="489">
        <f t="shared" ca="1" si="15"/>
        <v>46.46991982521989</v>
      </c>
      <c r="AT47" s="489">
        <f t="shared" ca="1" si="15"/>
        <v>48.149856490081774</v>
      </c>
      <c r="AU47" s="489">
        <f t="shared" ca="1" si="15"/>
        <v>49.949272659131388</v>
      </c>
      <c r="AV47" s="489">
        <f t="shared" ca="1" si="15"/>
        <v>51.289169792930416</v>
      </c>
      <c r="AW47" s="489">
        <f t="shared" ca="1" si="15"/>
        <v>52.904790368296553</v>
      </c>
      <c r="AX47" s="489">
        <f t="shared" ca="1" si="15"/>
        <v>54.569672436328666</v>
      </c>
      <c r="AY47" s="489">
        <f t="shared" ca="1" si="15"/>
        <v>56.273803228539322</v>
      </c>
      <c r="AZ47" s="489">
        <f t="shared" ca="1" si="15"/>
        <v>58.016504686648418</v>
      </c>
      <c r="BA47" s="489">
        <f t="shared" ca="1" si="15"/>
        <v>59.790973661416167</v>
      </c>
      <c r="BB47" s="489">
        <f t="shared" ca="1" si="15"/>
        <v>61.59010348343665</v>
      </c>
      <c r="BC47" s="489">
        <f t="shared" ca="1" si="15"/>
        <v>63.407947501402695</v>
      </c>
      <c r="BD47" s="548">
        <f t="shared" ca="1" si="15"/>
        <v>65.235089334065592</v>
      </c>
      <c r="BE47" s="551"/>
      <c r="BF47" s="522"/>
      <c r="BG47" s="522"/>
      <c r="BH47" s="522"/>
      <c r="BI47" s="522"/>
      <c r="BJ47" s="522"/>
    </row>
    <row r="48" spans="1:62" ht="15">
      <c r="C48" s="514" t="s">
        <v>592</v>
      </c>
      <c r="D48" s="513">
        <v>1</v>
      </c>
      <c r="E48" s="392">
        <f>E4</f>
        <v>1599.7993448778043</v>
      </c>
      <c r="F48" s="392">
        <f t="shared" ref="F48:BC48" si="16">F4</f>
        <v>1971.8045993820519</v>
      </c>
      <c r="G48" s="392">
        <f t="shared" si="16"/>
        <v>2187.8687405522887</v>
      </c>
      <c r="H48" s="392">
        <f t="shared" si="16"/>
        <v>2884.3205925554298</v>
      </c>
      <c r="I48" s="392">
        <f t="shared" si="16"/>
        <v>2502.5899466299384</v>
      </c>
      <c r="J48" s="392">
        <f t="shared" si="16"/>
        <v>2909.2637870670837</v>
      </c>
      <c r="K48" s="392">
        <f t="shared" si="16"/>
        <v>3688.9432410964964</v>
      </c>
      <c r="L48" s="392">
        <f t="shared" si="16"/>
        <v>3467.0519183237752</v>
      </c>
      <c r="M48" s="393">
        <f t="shared" si="16"/>
        <v>3115.7239906002987</v>
      </c>
      <c r="N48" s="392">
        <f t="shared" si="16"/>
        <v>3004.2811365092925</v>
      </c>
      <c r="O48" s="392">
        <f t="shared" si="16"/>
        <v>3019.8675496688743</v>
      </c>
      <c r="P48" s="392">
        <f t="shared" si="16"/>
        <v>3128.9724417859425</v>
      </c>
      <c r="Q48" s="392">
        <f t="shared" si="16"/>
        <v>3506.9429609057888</v>
      </c>
      <c r="R48" s="392">
        <f t="shared" si="16"/>
        <v>4301.8500320444346</v>
      </c>
      <c r="S48" s="392">
        <f t="shared" si="16"/>
        <v>4239.5043794061094</v>
      </c>
      <c r="T48" s="392">
        <f t="shared" si="16"/>
        <v>4118.7096774193542</v>
      </c>
      <c r="U48" s="392">
        <f>U4</f>
        <v>3354.9754325998711</v>
      </c>
      <c r="V48" s="392">
        <f t="shared" si="16"/>
        <v>3593.64238410596</v>
      </c>
      <c r="W48" s="392">
        <f t="shared" si="16"/>
        <v>4560</v>
      </c>
      <c r="X48" s="392">
        <f t="shared" ca="1" si="16"/>
        <v>4332.06332601751</v>
      </c>
      <c r="Y48" s="392">
        <f t="shared" ca="1" si="16"/>
        <v>4981.5699381033701</v>
      </c>
      <c r="Z48" s="392">
        <f t="shared" ca="1" si="16"/>
        <v>4922.7156233150781</v>
      </c>
      <c r="AA48" s="392">
        <f t="shared" ca="1" si="16"/>
        <v>5088.6605931936447</v>
      </c>
      <c r="AB48" s="392">
        <f t="shared" ca="1" si="16"/>
        <v>5234.4346274544914</v>
      </c>
      <c r="AC48" s="392">
        <f t="shared" ca="1" si="16"/>
        <v>5349.9237995022058</v>
      </c>
      <c r="AD48" s="392">
        <f t="shared" ca="1" si="16"/>
        <v>5494.8777695547642</v>
      </c>
      <c r="AE48" s="392">
        <f t="shared" ca="1" si="16"/>
        <v>5660.14645985672</v>
      </c>
      <c r="AF48" s="392">
        <f t="shared" ca="1" si="16"/>
        <v>5862.7731058909876</v>
      </c>
      <c r="AG48" s="392">
        <f t="shared" ca="1" si="16"/>
        <v>6111.4609827297481</v>
      </c>
      <c r="AH48" s="392">
        <f t="shared" ca="1" si="16"/>
        <v>6396.7111745171287</v>
      </c>
      <c r="AI48" s="392">
        <f t="shared" ca="1" si="16"/>
        <v>6676.1625553333361</v>
      </c>
      <c r="AJ48" s="392">
        <f t="shared" ca="1" si="16"/>
        <v>6964.4320811297084</v>
      </c>
      <c r="AK48" s="392">
        <f t="shared" ca="1" si="16"/>
        <v>7277.5145082014333</v>
      </c>
      <c r="AL48" s="392">
        <f t="shared" ca="1" si="16"/>
        <v>7568.4574475753789</v>
      </c>
      <c r="AM48" s="392">
        <f t="shared" ca="1" si="16"/>
        <v>7825.4888972540339</v>
      </c>
      <c r="AN48" s="392">
        <f t="shared" ca="1" si="16"/>
        <v>8053.3341464208252</v>
      </c>
      <c r="AO48" s="392">
        <f t="shared" ca="1" si="16"/>
        <v>8288.5660836489315</v>
      </c>
      <c r="AP48" s="392">
        <f t="shared" ca="1" si="16"/>
        <v>8538.7189485388335</v>
      </c>
      <c r="AQ48" s="392">
        <f t="shared" ca="1" si="16"/>
        <v>8745.0780034242543</v>
      </c>
      <c r="AR48" s="392">
        <f t="shared" ca="1" si="16"/>
        <v>9004.7019564154671</v>
      </c>
      <c r="AS48" s="392">
        <f t="shared" ca="1" si="16"/>
        <v>9293.9839650439772</v>
      </c>
      <c r="AT48" s="392">
        <f t="shared" ca="1" si="16"/>
        <v>9629.9712980163549</v>
      </c>
      <c r="AU48" s="392">
        <f t="shared" ca="1" si="16"/>
        <v>9989.8545318262768</v>
      </c>
      <c r="AV48" s="392">
        <f t="shared" ca="1" si="16"/>
        <v>10257.833958586083</v>
      </c>
      <c r="AW48" s="392">
        <f t="shared" ca="1" si="16"/>
        <v>10580.958073659311</v>
      </c>
      <c r="AX48" s="392">
        <f t="shared" ca="1" si="16"/>
        <v>10913.934487265733</v>
      </c>
      <c r="AY48" s="392">
        <f t="shared" ca="1" si="16"/>
        <v>11254.760645707864</v>
      </c>
      <c r="AZ48" s="392">
        <f t="shared" ca="1" si="16"/>
        <v>11603.300937329683</v>
      </c>
      <c r="BA48" s="392">
        <f t="shared" ca="1" si="16"/>
        <v>11958.194732283233</v>
      </c>
      <c r="BB48" s="392">
        <f t="shared" ca="1" si="16"/>
        <v>12318.02069668733</v>
      </c>
      <c r="BC48" s="392">
        <f t="shared" ca="1" si="16"/>
        <v>12681.589500280539</v>
      </c>
      <c r="BD48" s="549">
        <f ca="1">BD4</f>
        <v>13047.017866813118</v>
      </c>
      <c r="BE48" s="552"/>
      <c r="BF48" s="553"/>
      <c r="BG48" s="553"/>
      <c r="BH48" s="553"/>
      <c r="BI48" s="553"/>
      <c r="BJ48" s="553"/>
    </row>
    <row r="49" spans="5:62">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c r="BI49" s="146"/>
      <c r="BJ49" s="146"/>
    </row>
  </sheetData>
  <mergeCells count="8">
    <mergeCell ref="B16:B18"/>
    <mergeCell ref="B4:B6"/>
    <mergeCell ref="B3:C3"/>
    <mergeCell ref="B13:C13"/>
    <mergeCell ref="B15:C15"/>
    <mergeCell ref="B7:B9"/>
    <mergeCell ref="B10:B12"/>
    <mergeCell ref="C4:D4"/>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sheetPr codeName="Sheet6" enableFormatConditionsCalculation="0"/>
  <dimension ref="A2:BT144"/>
  <sheetViews>
    <sheetView showGridLines="0" zoomScale="80" zoomScaleNormal="80" workbookViewId="0">
      <selection activeCell="S98" sqref="S98"/>
    </sheetView>
  </sheetViews>
  <sheetFormatPr defaultColWidth="8.85546875" defaultRowHeight="15"/>
  <cols>
    <col min="1" max="1" width="8.85546875" style="58"/>
    <col min="2" max="2" width="10.28515625" style="58" hidden="1" customWidth="1"/>
    <col min="3" max="3" width="8.85546875" style="58" customWidth="1"/>
    <col min="4" max="4" width="9.5703125" style="58" bestFit="1" customWidth="1"/>
    <col min="5" max="5" width="8.85546875" style="58"/>
    <col min="6" max="6" width="8.85546875" style="58" customWidth="1"/>
    <col min="7" max="8" width="8.85546875" style="58"/>
    <col min="9" max="9" width="8.85546875" style="58" customWidth="1"/>
    <col min="10" max="10" width="8.85546875" style="58"/>
    <col min="11" max="11" width="9.140625" style="58" customWidth="1"/>
    <col min="12" max="14" width="10.7109375" style="58" bestFit="1" customWidth="1"/>
    <col min="15" max="15" width="12.42578125" style="58" customWidth="1"/>
    <col min="16" max="16" width="11.7109375" style="58" bestFit="1" customWidth="1"/>
    <col min="17" max="17" width="11.5703125" style="58" bestFit="1" customWidth="1"/>
    <col min="18" max="31" width="14.28515625" style="58" bestFit="1" customWidth="1"/>
    <col min="32" max="36" width="14.42578125" style="58" bestFit="1" customWidth="1"/>
    <col min="37" max="38" width="14.28515625" style="58" bestFit="1" customWidth="1"/>
    <col min="39" max="46" width="14.42578125" style="58" bestFit="1" customWidth="1"/>
    <col min="47" max="60" width="14.5703125" style="58" bestFit="1" customWidth="1"/>
    <col min="61" max="16384" width="8.85546875" style="58"/>
  </cols>
  <sheetData>
    <row r="2" spans="1:42" ht="18">
      <c r="A2" s="104" t="s">
        <v>774</v>
      </c>
    </row>
    <row r="3" spans="1:42" ht="16.5" customHeight="1">
      <c r="AB3" s="99"/>
      <c r="AF3" s="99"/>
      <c r="AP3" s="99"/>
    </row>
    <row r="4" spans="1:42" ht="15.75">
      <c r="A4" s="99" t="s">
        <v>760</v>
      </c>
      <c r="B4" s="99"/>
      <c r="C4" s="99"/>
      <c r="E4" s="59"/>
      <c r="F4" s="59"/>
      <c r="K4" s="68"/>
      <c r="O4" s="99" t="s">
        <v>770</v>
      </c>
      <c r="P4" s="99"/>
      <c r="Q4" s="99"/>
      <c r="R4" s="109"/>
      <c r="S4" s="59"/>
      <c r="T4" s="59"/>
      <c r="U4" s="59"/>
      <c r="V4" s="59"/>
      <c r="W4" s="99"/>
      <c r="X4" s="99"/>
      <c r="Y4" s="99"/>
      <c r="Z4" s="109"/>
      <c r="AA4" s="59"/>
      <c r="AD4" s="130"/>
      <c r="AE4" s="130"/>
    </row>
    <row r="5" spans="1:42" ht="15.75">
      <c r="A5" s="58" t="s">
        <v>569</v>
      </c>
      <c r="B5" s="60"/>
      <c r="C5" s="60"/>
      <c r="D5" s="59"/>
      <c r="E5" s="61"/>
      <c r="F5" s="59"/>
      <c r="G5" s="59"/>
      <c r="K5" s="106"/>
      <c r="O5" s="62" t="s">
        <v>248</v>
      </c>
      <c r="Q5" s="60"/>
      <c r="R5" s="59"/>
      <c r="S5" s="59"/>
      <c r="T5" s="59"/>
      <c r="U5" s="59"/>
      <c r="V5" s="59"/>
      <c r="W5" s="132"/>
      <c r="Y5" s="60"/>
      <c r="Z5" s="59"/>
      <c r="AA5" s="59"/>
      <c r="AB5" s="130"/>
      <c r="AC5" s="130"/>
      <c r="AD5" s="223"/>
      <c r="AE5" s="127"/>
    </row>
    <row r="6" spans="1:42" ht="15.75">
      <c r="A6" s="114" t="s">
        <v>101</v>
      </c>
      <c r="B6" s="114"/>
      <c r="C6" s="114" t="s">
        <v>102</v>
      </c>
      <c r="D6" s="59"/>
      <c r="E6" s="64"/>
      <c r="F6" s="64"/>
      <c r="G6" s="59"/>
      <c r="K6" s="107"/>
      <c r="O6" s="112" t="s">
        <v>101</v>
      </c>
      <c r="P6" s="113" t="s">
        <v>102</v>
      </c>
      <c r="R6" s="65"/>
      <c r="U6" s="59"/>
      <c r="V6" s="131"/>
      <c r="W6" s="222"/>
      <c r="Y6" s="132"/>
      <c r="AB6" s="223"/>
      <c r="AC6" s="127"/>
      <c r="AD6" s="127"/>
      <c r="AE6" s="224"/>
    </row>
    <row r="7" spans="1:42">
      <c r="A7" s="66">
        <v>1993</v>
      </c>
      <c r="B7" s="66"/>
      <c r="C7" s="70">
        <f>E61</f>
        <v>51.345990521117223</v>
      </c>
      <c r="D7" s="59"/>
      <c r="E7" s="64"/>
      <c r="F7" s="67"/>
      <c r="G7" s="59"/>
      <c r="K7" s="108"/>
      <c r="O7" s="69">
        <v>1993</v>
      </c>
      <c r="P7" s="557">
        <f t="array" ref="P7:P25">TRANSPOSE(U73:AM73)</f>
        <v>64.645309403392105</v>
      </c>
      <c r="R7" s="300">
        <v>1993</v>
      </c>
      <c r="S7" s="131">
        <v>150741.4185483871</v>
      </c>
      <c r="U7" s="59"/>
      <c r="V7" s="131"/>
      <c r="W7" s="222"/>
      <c r="Y7" s="220"/>
      <c r="AB7" s="127"/>
      <c r="AC7" s="224"/>
      <c r="AD7" s="127"/>
      <c r="AE7" s="224"/>
    </row>
    <row r="8" spans="1:42">
      <c r="A8" s="66">
        <v>1994</v>
      </c>
      <c r="B8" s="66"/>
      <c r="C8" s="70">
        <f>E62</f>
        <v>63.285599280639403</v>
      </c>
      <c r="D8" s="59"/>
      <c r="E8" s="64"/>
      <c r="F8" s="67"/>
      <c r="G8" s="59"/>
      <c r="K8" s="108"/>
      <c r="O8" s="69">
        <v>1994</v>
      </c>
      <c r="P8" s="557">
        <v>70.904709510231967</v>
      </c>
      <c r="R8" s="300">
        <v>1994</v>
      </c>
      <c r="S8" s="131">
        <v>165121.20703437252</v>
      </c>
      <c r="U8" s="59"/>
      <c r="V8" s="131"/>
      <c r="W8" s="222"/>
      <c r="Y8" s="220"/>
      <c r="AB8" s="127"/>
      <c r="AC8" s="224"/>
      <c r="AD8" s="127"/>
      <c r="AE8" s="224"/>
    </row>
    <row r="9" spans="1:42">
      <c r="A9" s="66">
        <v>1995</v>
      </c>
      <c r="B9" s="66"/>
      <c r="C9" s="70">
        <f t="shared" ref="C9:C11" si="0">E63</f>
        <v>70.220236039931052</v>
      </c>
      <c r="D9" s="59"/>
      <c r="E9" s="64"/>
      <c r="F9" s="67"/>
      <c r="G9" s="59"/>
      <c r="K9" s="108"/>
      <c r="O9" s="69">
        <v>1995</v>
      </c>
      <c r="P9" s="557">
        <v>79.247860064777825</v>
      </c>
      <c r="R9" s="300">
        <v>1995</v>
      </c>
      <c r="S9" s="131">
        <v>185510.91627172197</v>
      </c>
      <c r="U9" s="59"/>
      <c r="V9" s="131"/>
      <c r="W9" s="222"/>
      <c r="Y9" s="220"/>
      <c r="AB9" s="127"/>
      <c r="AC9" s="224"/>
      <c r="AD9" s="127"/>
      <c r="AE9" s="224"/>
    </row>
    <row r="10" spans="1:42">
      <c r="A10" s="66">
        <v>1996</v>
      </c>
      <c r="B10" s="66"/>
      <c r="C10" s="70">
        <f t="shared" si="0"/>
        <v>92.573045663127388</v>
      </c>
      <c r="D10" s="59"/>
      <c r="E10" s="64"/>
      <c r="F10" s="67"/>
      <c r="G10" s="59"/>
      <c r="K10" s="108"/>
      <c r="O10" s="69">
        <v>1996</v>
      </c>
      <c r="P10" s="557">
        <v>83.899744517314986</v>
      </c>
      <c r="R10" s="300">
        <v>1996</v>
      </c>
      <c r="S10" s="131">
        <v>196960.71383399211</v>
      </c>
      <c r="U10" s="59"/>
      <c r="V10" s="131"/>
      <c r="W10" s="222"/>
      <c r="Y10" s="220"/>
      <c r="AB10" s="127"/>
      <c r="AC10" s="224"/>
      <c r="AD10" s="127"/>
      <c r="AE10" s="224"/>
    </row>
    <row r="11" spans="1:42">
      <c r="A11" s="66">
        <v>1997</v>
      </c>
      <c r="B11" s="66"/>
      <c r="C11" s="70">
        <f t="shared" si="0"/>
        <v>80.321297848586724</v>
      </c>
      <c r="D11" s="59"/>
      <c r="E11" s="64"/>
      <c r="F11" s="67"/>
      <c r="G11" s="59"/>
      <c r="K11" s="108"/>
      <c r="O11" s="69">
        <v>1997</v>
      </c>
      <c r="P11" s="557">
        <v>89.003474853908841</v>
      </c>
      <c r="R11" s="300">
        <v>1997</v>
      </c>
      <c r="S11" s="131">
        <v>213369.23590150912</v>
      </c>
      <c r="U11" s="59"/>
      <c r="V11" s="131"/>
      <c r="W11" s="222"/>
      <c r="Y11" s="220"/>
      <c r="AB11" s="127"/>
      <c r="AC11" s="224"/>
      <c r="AD11" s="127"/>
      <c r="AE11" s="224"/>
    </row>
    <row r="12" spans="1:42">
      <c r="A12" s="66">
        <v>1998</v>
      </c>
      <c r="B12" s="66"/>
      <c r="C12" s="70">
        <f>E66</f>
        <v>93.373604203835868</v>
      </c>
      <c r="D12" s="59"/>
      <c r="E12" s="64"/>
      <c r="F12" s="67"/>
      <c r="G12" s="59"/>
      <c r="K12" s="108"/>
      <c r="O12" s="69">
        <v>1998</v>
      </c>
      <c r="P12" s="557">
        <v>96.108690890642407</v>
      </c>
      <c r="R12" s="300">
        <v>1998</v>
      </c>
      <c r="S12" s="131">
        <v>235526.18654923938</v>
      </c>
      <c r="U12" s="59"/>
      <c r="V12" s="131"/>
      <c r="W12" s="222"/>
      <c r="Y12" s="220"/>
      <c r="AB12" s="127"/>
      <c r="AC12" s="224"/>
      <c r="AD12" s="127"/>
      <c r="AE12" s="224"/>
    </row>
    <row r="13" spans="1:42">
      <c r="A13" s="69">
        <v>1999</v>
      </c>
      <c r="B13" s="70">
        <f>SUM(I61:I64)</f>
        <v>473.35370919881308</v>
      </c>
      <c r="C13" s="70">
        <f>100*B13/B$15</f>
        <v>118.39762611275965</v>
      </c>
      <c r="D13" s="71"/>
      <c r="E13" s="64"/>
      <c r="F13" s="67"/>
      <c r="G13" s="59"/>
      <c r="K13" s="108"/>
      <c r="O13" s="69">
        <v>1999</v>
      </c>
      <c r="P13" s="557">
        <v>97.537377874248236</v>
      </c>
      <c r="R13" s="300">
        <v>1999</v>
      </c>
      <c r="S13" s="131">
        <v>244241.3209975865</v>
      </c>
      <c r="U13" s="59"/>
      <c r="V13" s="131"/>
      <c r="W13" s="222"/>
      <c r="Y13" s="220"/>
      <c r="AB13" s="127"/>
      <c r="AC13" s="224"/>
      <c r="AD13" s="127"/>
      <c r="AE13" s="127"/>
    </row>
    <row r="14" spans="1:42">
      <c r="A14" s="69">
        <v>2000</v>
      </c>
      <c r="B14" s="70">
        <f>SUM(I65:I68)</f>
        <v>444.88130563798222</v>
      </c>
      <c r="C14" s="70">
        <f>100*B14/B$15</f>
        <v>111.2759643916914</v>
      </c>
      <c r="D14" s="71"/>
      <c r="E14" s="227"/>
      <c r="F14" s="67"/>
      <c r="G14" s="59"/>
      <c r="K14" s="108"/>
      <c r="O14" s="69">
        <v>2000</v>
      </c>
      <c r="P14" s="557">
        <v>105.3756635721824</v>
      </c>
      <c r="R14" s="300">
        <v>2000</v>
      </c>
      <c r="S14" s="131">
        <v>266934.62419354834</v>
      </c>
      <c r="U14" s="59"/>
      <c r="V14" s="131"/>
      <c r="W14" s="222"/>
      <c r="Y14" s="220"/>
      <c r="AB14" s="127"/>
      <c r="AC14" s="127"/>
      <c r="AD14" s="127"/>
      <c r="AE14" s="224"/>
    </row>
    <row r="15" spans="1:42">
      <c r="A15" s="69">
        <v>2001</v>
      </c>
      <c r="B15" s="70">
        <f>SUM(I69:I72)</f>
        <v>399.8</v>
      </c>
      <c r="C15" s="70">
        <f>100*B15/B$15</f>
        <v>100</v>
      </c>
      <c r="D15" s="71"/>
      <c r="E15" s="227"/>
      <c r="F15" s="67"/>
      <c r="G15" s="59"/>
      <c r="K15" s="108"/>
      <c r="O15" s="69">
        <v>2001</v>
      </c>
      <c r="P15" s="557">
        <v>100</v>
      </c>
      <c r="R15" s="300">
        <v>2001</v>
      </c>
      <c r="S15" s="131">
        <v>250704</v>
      </c>
      <c r="U15" s="59"/>
      <c r="V15" s="131"/>
      <c r="W15" s="222"/>
      <c r="Y15" s="220"/>
      <c r="AB15" s="127"/>
      <c r="AC15" s="224"/>
      <c r="AD15" s="127"/>
      <c r="AE15" s="127"/>
    </row>
    <row r="16" spans="1:42">
      <c r="A16" s="69">
        <v>2002</v>
      </c>
      <c r="B16" s="70">
        <f>SUM(I73:I76)</f>
        <v>385.5</v>
      </c>
      <c r="C16" s="70">
        <f>100*B16/$B$15</f>
        <v>96.423211605802905</v>
      </c>
      <c r="D16" s="71"/>
      <c r="E16" s="227"/>
      <c r="F16" s="67"/>
      <c r="G16" s="59"/>
      <c r="K16" s="108"/>
      <c r="O16" s="69">
        <v>2002</v>
      </c>
      <c r="P16" s="557">
        <v>93.152262324582153</v>
      </c>
      <c r="R16" s="300">
        <v>2002</v>
      </c>
      <c r="S16" s="131">
        <v>223869.82424735557</v>
      </c>
      <c r="U16" s="59"/>
      <c r="V16" s="131"/>
      <c r="W16" s="222"/>
      <c r="Y16" s="220"/>
      <c r="AB16" s="127"/>
      <c r="AC16" s="127"/>
      <c r="AD16" s="127"/>
      <c r="AE16" s="224"/>
    </row>
    <row r="17" spans="1:31">
      <c r="A17" s="69">
        <v>2003</v>
      </c>
      <c r="B17" s="70">
        <f>SUM(I77:I80)</f>
        <v>387.5</v>
      </c>
      <c r="C17" s="70">
        <f t="shared" ref="C17:C23" si="1">100*B17/$B$15</f>
        <v>96.923461730865426</v>
      </c>
      <c r="D17" s="71"/>
      <c r="E17" s="227"/>
      <c r="F17" s="67"/>
      <c r="G17" s="59"/>
      <c r="K17" s="108"/>
      <c r="O17" s="69">
        <v>2003</v>
      </c>
      <c r="P17" s="557">
        <v>96.228349812966698</v>
      </c>
      <c r="R17" s="300">
        <v>2003</v>
      </c>
      <c r="S17" s="131">
        <v>226638.89827727646</v>
      </c>
      <c r="U17" s="59"/>
      <c r="V17" s="131"/>
      <c r="W17" s="222"/>
      <c r="Y17" s="220"/>
      <c r="AB17" s="127"/>
      <c r="AC17" s="224"/>
      <c r="AD17" s="127"/>
      <c r="AE17" s="127"/>
    </row>
    <row r="18" spans="1:31">
      <c r="A18" s="69">
        <v>2004</v>
      </c>
      <c r="B18" s="70">
        <f>SUM(I81:I84)</f>
        <v>401.5</v>
      </c>
      <c r="C18" s="70">
        <f t="shared" si="1"/>
        <v>100.42521260630315</v>
      </c>
      <c r="D18" s="71"/>
      <c r="E18" s="227"/>
      <c r="F18" s="67"/>
      <c r="G18" s="59"/>
      <c r="K18" s="108"/>
      <c r="O18" s="69">
        <v>2004</v>
      </c>
      <c r="P18" s="557">
        <v>102.78484842926399</v>
      </c>
      <c r="R18" s="300">
        <v>2004</v>
      </c>
      <c r="S18" s="131">
        <v>243083.16380016381</v>
      </c>
      <c r="U18" s="59"/>
      <c r="V18" s="131"/>
      <c r="W18" s="222"/>
      <c r="Y18" s="220"/>
      <c r="AB18" s="127"/>
      <c r="AC18" s="127"/>
      <c r="AD18" s="127"/>
      <c r="AE18" s="224"/>
    </row>
    <row r="19" spans="1:31">
      <c r="A19" s="69">
        <v>2005</v>
      </c>
      <c r="B19" s="70">
        <f>SUM(I85:I88)</f>
        <v>450</v>
      </c>
      <c r="C19" s="70">
        <f t="shared" si="1"/>
        <v>112.55627813906953</v>
      </c>
      <c r="D19" s="71"/>
      <c r="E19" s="227"/>
      <c r="F19" s="67"/>
      <c r="G19" s="59"/>
      <c r="K19" s="108"/>
      <c r="O19" s="69">
        <v>2005</v>
      </c>
      <c r="P19" s="557">
        <v>115.93018956246087</v>
      </c>
      <c r="R19" s="300">
        <v>2005</v>
      </c>
      <c r="S19" s="131">
        <v>272956</v>
      </c>
      <c r="U19" s="59"/>
      <c r="V19" s="131"/>
      <c r="W19" s="222"/>
      <c r="Y19" s="220"/>
      <c r="AB19" s="127"/>
      <c r="AC19" s="224"/>
      <c r="AD19" s="127"/>
      <c r="AE19" s="127"/>
    </row>
    <row r="20" spans="1:31">
      <c r="A20" s="69">
        <v>2006</v>
      </c>
      <c r="B20" s="70">
        <f>SUM(I89:I92)</f>
        <v>552</v>
      </c>
      <c r="C20" s="70">
        <f t="shared" si="1"/>
        <v>138.06903451725861</v>
      </c>
      <c r="D20" s="71"/>
      <c r="E20" s="227"/>
      <c r="F20" s="67"/>
      <c r="G20" s="59"/>
      <c r="K20" s="108"/>
      <c r="O20" s="69">
        <v>2006</v>
      </c>
      <c r="P20" s="557">
        <v>128.10963847124933</v>
      </c>
      <c r="R20" s="300">
        <v>2006</v>
      </c>
      <c r="S20" s="131">
        <v>300365.55625990493</v>
      </c>
      <c r="U20" s="59"/>
      <c r="V20" s="131"/>
      <c r="W20" s="222"/>
      <c r="Y20" s="220"/>
      <c r="AB20" s="127"/>
      <c r="AC20" s="127"/>
      <c r="AD20" s="127"/>
      <c r="AE20" s="224"/>
    </row>
    <row r="21" spans="1:31">
      <c r="A21" s="69">
        <v>2007</v>
      </c>
      <c r="B21" s="70">
        <f>SUM(I93:I96)</f>
        <v>544</v>
      </c>
      <c r="C21" s="70">
        <f t="shared" si="1"/>
        <v>136.0680340170085</v>
      </c>
      <c r="D21" s="71"/>
      <c r="E21" s="227"/>
      <c r="F21" s="67"/>
      <c r="G21" s="59"/>
      <c r="K21" s="108"/>
      <c r="O21" s="69">
        <v>2007</v>
      </c>
      <c r="P21" s="557">
        <v>136.42910618706929</v>
      </c>
      <c r="R21" s="300">
        <v>2007</v>
      </c>
      <c r="S21" s="131">
        <v>320279.02592301654</v>
      </c>
      <c r="U21" s="59"/>
      <c r="V21" s="131"/>
      <c r="W21" s="222"/>
      <c r="Y21" s="220"/>
      <c r="AB21" s="127"/>
      <c r="AC21" s="224"/>
      <c r="AD21" s="127"/>
      <c r="AE21" s="127"/>
    </row>
    <row r="22" spans="1:31">
      <c r="A22" s="69">
        <v>2008</v>
      </c>
      <c r="B22" s="70">
        <f>SUM(I97:I100)</f>
        <v>528.5</v>
      </c>
      <c r="C22" s="70">
        <f t="shared" si="1"/>
        <v>132.19109554777387</v>
      </c>
      <c r="D22" s="71"/>
      <c r="E22" s="227"/>
      <c r="F22" s="67"/>
      <c r="G22" s="59"/>
      <c r="K22" s="108"/>
      <c r="O22" s="69">
        <v>2008</v>
      </c>
      <c r="P22" s="557">
        <v>136.03383309555022</v>
      </c>
      <c r="R22" s="300">
        <v>2008</v>
      </c>
      <c r="S22" s="131">
        <v>316888.49884348502</v>
      </c>
      <c r="U22" s="59"/>
      <c r="V22" s="131"/>
      <c r="W22" s="222"/>
      <c r="Y22" s="220"/>
      <c r="AB22" s="127"/>
      <c r="AC22" s="127"/>
      <c r="AD22" s="127"/>
      <c r="AE22" s="224"/>
    </row>
    <row r="23" spans="1:31">
      <c r="A23" s="69">
        <v>2009</v>
      </c>
      <c r="B23" s="70">
        <f>SUM(I101:I104)</f>
        <v>430.5</v>
      </c>
      <c r="C23" s="70">
        <f t="shared" si="1"/>
        <v>107.67883941970985</v>
      </c>
      <c r="D23" s="71"/>
      <c r="E23" s="227"/>
      <c r="F23" s="59"/>
      <c r="G23" s="59"/>
      <c r="K23" s="108"/>
      <c r="O23" s="69">
        <v>2009</v>
      </c>
      <c r="P23" s="557">
        <v>108.87320342500284</v>
      </c>
      <c r="R23" s="300">
        <v>2009</v>
      </c>
      <c r="S23" s="131">
        <v>247488.55902513323</v>
      </c>
      <c r="U23" s="59"/>
      <c r="V23" s="131"/>
      <c r="W23" s="222"/>
      <c r="Y23" s="220"/>
      <c r="AB23" s="127"/>
      <c r="AC23" s="224"/>
      <c r="AD23" s="127"/>
      <c r="AE23" s="127"/>
    </row>
    <row r="24" spans="1:31">
      <c r="A24" s="69">
        <v>2010</v>
      </c>
      <c r="B24" s="110">
        <f>SUM(I105:I108)</f>
        <v>461.125</v>
      </c>
      <c r="C24" s="70">
        <f>100*B24/$B$15</f>
        <v>115.33891945972987</v>
      </c>
      <c r="D24" s="71"/>
      <c r="E24" s="227"/>
      <c r="F24" s="59"/>
      <c r="G24" s="59"/>
      <c r="K24" s="108"/>
      <c r="O24" s="69">
        <v>2010</v>
      </c>
      <c r="P24" s="557">
        <v>116.28485110026202</v>
      </c>
      <c r="R24" s="300">
        <v>2010</v>
      </c>
      <c r="S24" s="131">
        <v>253588.77421815411</v>
      </c>
      <c r="U24" s="59"/>
      <c r="V24" s="131"/>
      <c r="W24" s="222"/>
      <c r="Y24" s="220"/>
      <c r="AB24" s="127"/>
      <c r="AC24" s="127"/>
      <c r="AD24" s="127"/>
      <c r="AE24" s="224"/>
    </row>
    <row r="25" spans="1:31">
      <c r="A25" s="90">
        <v>2011</v>
      </c>
      <c r="B25" s="111">
        <f>((I109+I110)/2)*4</f>
        <v>585.125</v>
      </c>
      <c r="C25" s="556">
        <f>100*B25/$B$15</f>
        <v>146.35442721360681</v>
      </c>
      <c r="D25" s="71"/>
      <c r="E25" s="59"/>
      <c r="F25" s="59"/>
      <c r="G25" s="59"/>
      <c r="K25" s="107"/>
      <c r="O25" s="90">
        <v>2011</v>
      </c>
      <c r="P25" s="556">
        <v>134.79224368924096</v>
      </c>
      <c r="R25" s="300">
        <v>2011</v>
      </c>
      <c r="S25" s="131">
        <v>284164.07952736114</v>
      </c>
      <c r="U25" s="59"/>
      <c r="V25" s="131"/>
      <c r="W25" s="132"/>
      <c r="Y25" s="220"/>
      <c r="AB25" s="127"/>
      <c r="AC25" s="224"/>
      <c r="AD25" s="127"/>
      <c r="AE25" s="224"/>
    </row>
    <row r="26" spans="1:31" ht="15" customHeight="1">
      <c r="A26" s="217" t="s">
        <v>585</v>
      </c>
      <c r="B26" s="218"/>
      <c r="C26" s="218"/>
      <c r="D26" s="218"/>
      <c r="E26" s="218"/>
      <c r="F26" s="218"/>
      <c r="G26" s="218"/>
      <c r="H26" s="218"/>
      <c r="I26" s="218"/>
      <c r="J26" s="218"/>
      <c r="K26" s="218"/>
      <c r="L26" s="218"/>
      <c r="M26" s="218"/>
      <c r="N26" s="123"/>
      <c r="O26" s="642" t="s">
        <v>576</v>
      </c>
      <c r="P26" s="642"/>
      <c r="Q26" s="642"/>
      <c r="R26" s="642"/>
      <c r="S26" s="642"/>
      <c r="T26" s="642"/>
      <c r="U26" s="59"/>
      <c r="V26" s="131"/>
      <c r="W26" s="222"/>
      <c r="Y26" s="132"/>
      <c r="AB26" s="127"/>
      <c r="AC26" s="224"/>
    </row>
    <row r="27" spans="1:31">
      <c r="A27" s="219" t="s">
        <v>586</v>
      </c>
      <c r="B27" s="217"/>
      <c r="C27" s="217"/>
      <c r="D27" s="217"/>
      <c r="E27" s="217"/>
      <c r="F27" s="217"/>
      <c r="G27" s="217"/>
      <c r="H27" s="217"/>
      <c r="I27" s="217"/>
      <c r="J27" s="217"/>
      <c r="K27" s="558"/>
      <c r="L27" s="559"/>
      <c r="M27" s="560"/>
      <c r="N27" s="123"/>
      <c r="O27" s="642"/>
      <c r="P27" s="642"/>
      <c r="Q27" s="642"/>
      <c r="R27" s="642"/>
      <c r="S27" s="642"/>
      <c r="T27" s="642"/>
      <c r="V27" s="132"/>
      <c r="W27" s="132"/>
      <c r="X27" s="132"/>
      <c r="Y27" s="132"/>
    </row>
    <row r="28" spans="1:31" ht="15" customHeight="1">
      <c r="A28" s="217" t="s">
        <v>584</v>
      </c>
      <c r="B28" s="217"/>
      <c r="C28" s="217"/>
      <c r="D28" s="217"/>
      <c r="E28" s="217"/>
      <c r="F28" s="217"/>
      <c r="G28" s="217"/>
      <c r="H28" s="217"/>
      <c r="I28" s="217"/>
      <c r="J28" s="217"/>
      <c r="K28" s="217"/>
      <c r="L28" s="218"/>
      <c r="M28" s="218"/>
      <c r="O28" s="642"/>
      <c r="P28" s="642"/>
      <c r="Q28" s="642"/>
      <c r="R28" s="642"/>
      <c r="S28" s="642"/>
      <c r="T28" s="642"/>
    </row>
    <row r="29" spans="1:31">
      <c r="A29" s="219" t="s">
        <v>587</v>
      </c>
      <c r="B29" s="219"/>
      <c r="C29" s="219"/>
      <c r="D29" s="219"/>
      <c r="E29" s="219"/>
      <c r="F29" s="219"/>
      <c r="G29" s="219"/>
      <c r="H29" s="219"/>
      <c r="I29" s="219"/>
      <c r="J29" s="219"/>
      <c r="K29" s="219"/>
      <c r="L29" s="218"/>
      <c r="M29" s="218"/>
    </row>
    <row r="30" spans="1:31" ht="15" customHeight="1">
      <c r="A30" s="219"/>
      <c r="B30" s="219"/>
      <c r="C30" s="219"/>
      <c r="D30" s="219"/>
      <c r="E30" s="219"/>
      <c r="F30" s="219"/>
      <c r="G30" s="219"/>
      <c r="H30" s="219"/>
      <c r="I30" s="219"/>
      <c r="J30" s="219"/>
      <c r="K30" s="219"/>
      <c r="L30" s="218"/>
      <c r="M30" s="218"/>
    </row>
    <row r="31" spans="1:31" s="72" customFormat="1"/>
    <row r="32" spans="1:31">
      <c r="A32" s="72"/>
      <c r="B32" s="72"/>
      <c r="C32" s="72"/>
      <c r="D32" s="72"/>
      <c r="E32" s="72"/>
      <c r="F32" s="72"/>
      <c r="G32" s="72"/>
      <c r="H32" s="72"/>
      <c r="I32" s="72"/>
      <c r="J32" s="72"/>
      <c r="K32" s="72"/>
    </row>
    <row r="55" spans="2:71">
      <c r="E55" s="59"/>
      <c r="F55" s="59"/>
    </row>
    <row r="56" spans="2:71">
      <c r="F56" s="73"/>
      <c r="O56" s="127"/>
      <c r="P56" s="127"/>
      <c r="Q56" s="127"/>
      <c r="R56" s="127"/>
      <c r="S56" s="127"/>
      <c r="T56" s="127"/>
      <c r="U56" s="127"/>
      <c r="V56" s="127"/>
      <c r="W56" s="127"/>
      <c r="X56" s="127"/>
      <c r="Y56" s="127"/>
      <c r="Z56" s="127"/>
      <c r="AA56" s="127"/>
      <c r="AB56" s="127"/>
      <c r="AC56" s="127"/>
    </row>
    <row r="57" spans="2:71">
      <c r="F57" s="68"/>
      <c r="O57" s="127"/>
      <c r="P57" s="127"/>
      <c r="Q57" s="127"/>
      <c r="R57" s="127"/>
      <c r="S57" s="127"/>
      <c r="T57" s="127"/>
      <c r="U57" s="127"/>
      <c r="V57" s="127"/>
      <c r="W57" s="127"/>
      <c r="X57" s="127"/>
      <c r="Y57" s="127"/>
      <c r="Z57" s="127"/>
      <c r="AA57" s="127"/>
      <c r="AB57" s="127"/>
      <c r="AC57" s="127"/>
    </row>
    <row r="58" spans="2:71">
      <c r="F58" s="68"/>
      <c r="O58" s="127"/>
      <c r="P58" s="127"/>
      <c r="Q58" s="127"/>
      <c r="R58" s="127"/>
      <c r="S58" s="127"/>
      <c r="T58" s="127"/>
      <c r="U58" s="127"/>
      <c r="V58" s="127"/>
      <c r="W58" s="127"/>
      <c r="X58" s="127"/>
      <c r="Y58" s="127"/>
      <c r="Z58" s="127"/>
      <c r="AA58" s="127"/>
      <c r="AB58" s="127"/>
      <c r="AC58" s="127"/>
    </row>
    <row r="59" spans="2:71" ht="15.75">
      <c r="B59" s="109" t="s">
        <v>758</v>
      </c>
      <c r="D59" s="99"/>
      <c r="G59" s="109" t="s">
        <v>757</v>
      </c>
      <c r="H59" s="109"/>
      <c r="I59" s="99"/>
      <c r="J59" s="129"/>
      <c r="K59" s="129"/>
      <c r="L59" s="99" t="s">
        <v>759</v>
      </c>
      <c r="P59" s="129"/>
      <c r="Q59" s="129"/>
      <c r="R59" s="109" t="s">
        <v>767</v>
      </c>
      <c r="S59" s="59"/>
      <c r="T59" s="109"/>
      <c r="U59" s="109"/>
      <c r="V59" s="109"/>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c r="BR59" s="68"/>
      <c r="BS59" s="68"/>
    </row>
    <row r="60" spans="2:71" ht="15.75">
      <c r="B60" s="370" t="s">
        <v>101</v>
      </c>
      <c r="C60" s="370" t="s">
        <v>751</v>
      </c>
      <c r="D60" s="370" t="s">
        <v>752</v>
      </c>
      <c r="E60" s="114" t="s">
        <v>102</v>
      </c>
      <c r="G60" s="74" t="s">
        <v>101</v>
      </c>
      <c r="H60" s="75"/>
      <c r="I60" s="76" t="s">
        <v>102</v>
      </c>
      <c r="J60" s="68"/>
      <c r="K60" s="227"/>
      <c r="L60" s="415" t="s">
        <v>101</v>
      </c>
      <c r="M60" s="416" t="s">
        <v>103</v>
      </c>
      <c r="N60" s="417" t="s">
        <v>104</v>
      </c>
      <c r="O60" s="68"/>
      <c r="P60" s="120"/>
      <c r="Q60" s="64"/>
      <c r="R60" s="59"/>
      <c r="X60" s="109"/>
      <c r="Y60" s="59"/>
      <c r="Z60" s="59"/>
      <c r="AA60" s="59"/>
      <c r="AB60" s="59"/>
      <c r="AC60" s="59"/>
      <c r="AD60" s="59"/>
      <c r="AE60" s="59"/>
      <c r="AF60" s="59"/>
      <c r="AG60" s="59"/>
      <c r="AH60" s="59"/>
      <c r="AI60" s="59"/>
      <c r="AJ60" s="59"/>
      <c r="AK60" s="59"/>
      <c r="AL60" s="59"/>
      <c r="AM60" s="59"/>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row>
    <row r="61" spans="2:71">
      <c r="B61" s="114">
        <v>1993</v>
      </c>
      <c r="C61" s="406">
        <f>SUM(Census!X6:X11)/1000</f>
        <v>1269.433</v>
      </c>
      <c r="D61" s="407">
        <f>C61*Census!I18</f>
        <v>1355.4390296408526</v>
      </c>
      <c r="E61" s="408">
        <f t="shared" ref="E61:E66" si="2">D61/$D$69*100</f>
        <v>51.345990521117223</v>
      </c>
      <c r="G61" s="77">
        <v>1999</v>
      </c>
      <c r="H61" s="78" t="s">
        <v>68</v>
      </c>
      <c r="I61" s="79">
        <v>122.78724035608309</v>
      </c>
      <c r="J61" s="68"/>
      <c r="K61" s="85"/>
      <c r="L61" s="81">
        <v>1990</v>
      </c>
      <c r="M61" s="82">
        <v>120.7</v>
      </c>
      <c r="N61" s="124">
        <f>M61/$M$72</f>
        <v>0.97574777687954728</v>
      </c>
      <c r="O61" s="68"/>
      <c r="P61" s="227"/>
      <c r="Q61" s="64"/>
      <c r="R61" s="639"/>
      <c r="S61" s="640"/>
      <c r="T61" s="641"/>
      <c r="U61" s="128">
        <v>1993</v>
      </c>
      <c r="V61" s="128">
        <v>1994</v>
      </c>
      <c r="W61" s="128">
        <v>1995</v>
      </c>
      <c r="X61" s="128">
        <v>1996</v>
      </c>
      <c r="Y61" s="128">
        <v>1997</v>
      </c>
      <c r="Z61" s="128">
        <v>1998</v>
      </c>
      <c r="AA61" s="128">
        <v>1999</v>
      </c>
      <c r="AB61" s="128">
        <v>2000</v>
      </c>
      <c r="AC61" s="128">
        <v>2001</v>
      </c>
      <c r="AD61" s="128">
        <v>2002</v>
      </c>
      <c r="AE61" s="128">
        <v>2003</v>
      </c>
      <c r="AF61" s="128">
        <v>2004</v>
      </c>
      <c r="AG61" s="128">
        <v>2005</v>
      </c>
      <c r="AH61" s="128">
        <v>2006</v>
      </c>
      <c r="AI61" s="128">
        <v>2007</v>
      </c>
      <c r="AJ61" s="128">
        <v>2008</v>
      </c>
      <c r="AK61" s="128">
        <v>2009</v>
      </c>
      <c r="AL61" s="128">
        <v>2010</v>
      </c>
      <c r="AM61" s="128">
        <v>2011</v>
      </c>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row>
    <row r="62" spans="2:71" ht="15.75">
      <c r="B62" s="114">
        <v>1994</v>
      </c>
      <c r="C62" s="406">
        <f>SUM(Census!U6:U11)/1000</f>
        <v>1507.77</v>
      </c>
      <c r="D62" s="407">
        <f>C62*Census!I23</f>
        <v>1670.6225823788677</v>
      </c>
      <c r="E62" s="408">
        <f t="shared" si="2"/>
        <v>63.285599280639403</v>
      </c>
      <c r="G62" s="77"/>
      <c r="H62" s="78" t="s">
        <v>69</v>
      </c>
      <c r="I62" s="79">
        <v>120.77044510385757</v>
      </c>
      <c r="J62" s="68"/>
      <c r="K62" s="85"/>
      <c r="L62" s="81">
        <v>1991</v>
      </c>
      <c r="M62" s="82">
        <v>123</v>
      </c>
      <c r="N62" s="124">
        <f>M62/$M$72</f>
        <v>0.99434114793856099</v>
      </c>
      <c r="O62" s="68"/>
      <c r="P62" s="227"/>
      <c r="Q62" s="643"/>
      <c r="R62" s="372" t="s">
        <v>588</v>
      </c>
      <c r="S62" s="372"/>
      <c r="T62" s="373"/>
      <c r="U62" s="374">
        <f>'Investment in Equipment (1993)'!C54</f>
        <v>125343</v>
      </c>
      <c r="V62" s="374">
        <f>'Investment in Equipment (1993)'!D54</f>
        <v>139539</v>
      </c>
      <c r="W62" s="374">
        <f>'Investment in Equipment (1993)'!E54</f>
        <v>158189</v>
      </c>
      <c r="X62" s="374">
        <f>'Investment in Equipment (1993)'!F54</f>
        <v>166860</v>
      </c>
      <c r="Y62" s="374">
        <f>'Investment in Equipment (1993)'!G54</f>
        <v>174978</v>
      </c>
      <c r="Z62" s="374">
        <f>'Investment in Equipment (1993)'!H54</f>
        <v>186808</v>
      </c>
      <c r="AA62" s="374">
        <f>'Investment in Equipment (1993)'!I54</f>
        <v>188124</v>
      </c>
      <c r="AB62" s="374">
        <f>'Investment in Equipment (1993)'!J54</f>
        <v>201652</v>
      </c>
      <c r="AC62" s="374">
        <f>'Investment in Equipment (1993)'!K54</f>
        <v>188315</v>
      </c>
      <c r="AD62" s="374">
        <f>'Investment in Equipment (1993)'!L54</f>
        <v>176316</v>
      </c>
      <c r="AE62" s="374">
        <f>'Investment in Equipment (1993)'!M54</f>
        <v>181368</v>
      </c>
      <c r="AF62" s="374">
        <f>'Investment in Equipment (1993)'!N54</f>
        <v>193582</v>
      </c>
      <c r="AG62" s="374">
        <f>'Investment in Equipment (1993)'!O54</f>
        <v>221078</v>
      </c>
      <c r="AH62" s="374">
        <f>'Investment in Equipment (1993)'!P54</f>
        <v>245876</v>
      </c>
      <c r="AI62" s="374">
        <f>'Investment in Equipment (1993)'!Q54</f>
        <v>258772</v>
      </c>
      <c r="AJ62" s="374">
        <f>'Investment in Equipment (1993)'!R54</f>
        <v>258073</v>
      </c>
      <c r="AK62" s="374">
        <f>'Investment in Equipment (1993)'!S54</f>
        <v>211370</v>
      </c>
      <c r="AL62" s="374">
        <f>'Investment in Equipment (1993)'!T54</f>
        <v>234977</v>
      </c>
      <c r="AM62" s="374">
        <f>'Investment in Equipment (1993)'!U54</f>
        <v>278176</v>
      </c>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row>
    <row r="63" spans="2:71" ht="15.75">
      <c r="B63" s="114">
        <v>1995</v>
      </c>
      <c r="C63" s="406">
        <f>SUM(Census!R6:R11)/1000</f>
        <v>1685.9359999999999</v>
      </c>
      <c r="D63" s="407">
        <f>C63*Census!I28</f>
        <v>1853.6841461841329</v>
      </c>
      <c r="E63" s="408">
        <f t="shared" si="2"/>
        <v>70.220236039931052</v>
      </c>
      <c r="G63" s="77"/>
      <c r="H63" s="78" t="s">
        <v>70</v>
      </c>
      <c r="I63" s="79">
        <v>115.0759643916914</v>
      </c>
      <c r="J63" s="68"/>
      <c r="K63" s="85"/>
      <c r="L63" s="81">
        <v>1992</v>
      </c>
      <c r="M63" s="82">
        <v>123.4</v>
      </c>
      <c r="N63" s="124">
        <f>M63/$M$72</f>
        <v>0.99757477768795477</v>
      </c>
      <c r="O63" s="68"/>
      <c r="P63" s="227"/>
      <c r="Q63" s="643"/>
      <c r="R63" s="375" t="s">
        <v>589</v>
      </c>
      <c r="S63" s="372"/>
      <c r="T63" s="373"/>
      <c r="U63" s="374">
        <f>'Investment in Structure (1993)'!C54</f>
        <v>16067.686400000001</v>
      </c>
      <c r="V63" s="374">
        <f>'Investment in Structure (1993)'!D54</f>
        <v>16939.9483</v>
      </c>
      <c r="W63" s="374">
        <f>'Investment in Structure (1993)'!E54</f>
        <v>18799.388999999999</v>
      </c>
      <c r="X63" s="374">
        <f>'Investment in Structure (1993)'!F54</f>
        <v>20369.678100000001</v>
      </c>
      <c r="Y63" s="374">
        <f>'Investment in Structure (1993)'!G54</f>
        <v>22699.035500000002</v>
      </c>
      <c r="Z63" s="374">
        <f>'Investment in Structure (1993)'!H54</f>
        <v>24954.291000000001</v>
      </c>
      <c r="AA63" s="374">
        <f>'Investment in Structure (1993)'!I54</f>
        <v>25753.8115</v>
      </c>
      <c r="AB63" s="374">
        <f>'Investment in Structure (1993)'!J54</f>
        <v>28855.751500000002</v>
      </c>
      <c r="AC63" s="374">
        <f>'Investment in Structure (1993)'!K54</f>
        <v>29904.334200000001</v>
      </c>
      <c r="AD63" s="374">
        <f>'Investment in Structure (1993)'!L54</f>
        <v>25645.606400000001</v>
      </c>
      <c r="AE63" s="374">
        <f>'Investment in Structure (1993)'!M54</f>
        <v>25565.246200000001</v>
      </c>
      <c r="AF63" s="374">
        <f>'Investment in Structure (1993)'!N54</f>
        <v>27813.245699999999</v>
      </c>
      <c r="AG63" s="374">
        <f>'Investment in Structure (1993)'!O54</f>
        <v>31904.087800000001</v>
      </c>
      <c r="AH63" s="374">
        <f>'Investment in Structure (1993)'!P54</f>
        <v>39333.959699999999</v>
      </c>
      <c r="AI63" s="374">
        <f>'Investment in Structure (1993)'!Q54</f>
        <v>47606.978800000004</v>
      </c>
      <c r="AJ63" s="374">
        <f>'Investment in Structure (1993)'!R54</f>
        <v>53177.772799999999</v>
      </c>
      <c r="AK63" s="374">
        <f>'Investment in Structure (1993)'!S54</f>
        <v>40809.195200000002</v>
      </c>
      <c r="AL63" s="374">
        <f>'Investment in Structure (1993)'!T54</f>
        <v>33959.259100000003</v>
      </c>
      <c r="AM63" s="374">
        <f>'Investment in Structure (1993)'!U54</f>
        <v>37103.374600000003</v>
      </c>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row>
    <row r="64" spans="2:71" ht="15" customHeight="1">
      <c r="B64" s="114">
        <v>1996</v>
      </c>
      <c r="C64" s="406">
        <f>SUM(Census!O6:O11)/1000</f>
        <v>2226.5320000000002</v>
      </c>
      <c r="D64" s="407">
        <f>C64*Census!I33</f>
        <v>2443.7569109300239</v>
      </c>
      <c r="E64" s="408">
        <f t="shared" si="2"/>
        <v>92.573045663127388</v>
      </c>
      <c r="G64" s="77"/>
      <c r="H64" s="78" t="s">
        <v>71</v>
      </c>
      <c r="I64" s="79">
        <v>114.72005934718102</v>
      </c>
      <c r="J64" s="68"/>
      <c r="K64" s="85"/>
      <c r="L64" s="81">
        <v>1993</v>
      </c>
      <c r="M64" s="82">
        <v>124</v>
      </c>
      <c r="N64" s="124">
        <f t="shared" ref="N64:N82" si="3">M64/$M$72</f>
        <v>1.0024252223120453</v>
      </c>
      <c r="O64" s="68"/>
      <c r="P64" s="227"/>
      <c r="Q64" s="643"/>
      <c r="R64" s="638" t="s">
        <v>594</v>
      </c>
      <c r="S64" s="638"/>
      <c r="T64" s="638"/>
      <c r="U64" s="374">
        <f>U62+U63</f>
        <v>141410.68640000001</v>
      </c>
      <c r="V64" s="374">
        <f t="shared" ref="V64:AM64" si="4">V62+V63</f>
        <v>156478.94829999999</v>
      </c>
      <c r="W64" s="374">
        <f t="shared" si="4"/>
        <v>176988.389</v>
      </c>
      <c r="X64" s="374">
        <f t="shared" si="4"/>
        <v>187229.67809999999</v>
      </c>
      <c r="Y64" s="374">
        <f t="shared" si="4"/>
        <v>197677.0355</v>
      </c>
      <c r="Z64" s="374">
        <f t="shared" si="4"/>
        <v>211762.291</v>
      </c>
      <c r="AA64" s="374">
        <f t="shared" si="4"/>
        <v>213877.81150000001</v>
      </c>
      <c r="AB64" s="374">
        <f t="shared" si="4"/>
        <v>230507.75150000001</v>
      </c>
      <c r="AC64" s="374">
        <f t="shared" si="4"/>
        <v>218219.33420000001</v>
      </c>
      <c r="AD64" s="374">
        <f t="shared" si="4"/>
        <v>201961.60639999999</v>
      </c>
      <c r="AE64" s="374">
        <f t="shared" si="4"/>
        <v>206933.24619999999</v>
      </c>
      <c r="AF64" s="374">
        <f t="shared" si="4"/>
        <v>221395.2457</v>
      </c>
      <c r="AG64" s="374">
        <f t="shared" si="4"/>
        <v>252982.08780000001</v>
      </c>
      <c r="AH64" s="374">
        <f t="shared" si="4"/>
        <v>285209.95970000001</v>
      </c>
      <c r="AI64" s="374">
        <f t="shared" si="4"/>
        <v>306378.97879999998</v>
      </c>
      <c r="AJ64" s="374">
        <f t="shared" si="4"/>
        <v>311250.77279999998</v>
      </c>
      <c r="AK64" s="374">
        <f t="shared" si="4"/>
        <v>252179.19520000002</v>
      </c>
      <c r="AL64" s="374">
        <f t="shared" si="4"/>
        <v>268936.25910000002</v>
      </c>
      <c r="AM64" s="374">
        <f t="shared" si="4"/>
        <v>315279.37459999998</v>
      </c>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row>
    <row r="65" spans="2:72">
      <c r="B65" s="114">
        <v>1997</v>
      </c>
      <c r="C65" s="406">
        <f>SUM(Census!L6:L11)/1000</f>
        <v>2045.7090000000001</v>
      </c>
      <c r="D65" s="407">
        <f>C65*Census!I38</f>
        <v>2120.333465387268</v>
      </c>
      <c r="E65" s="408">
        <f t="shared" si="2"/>
        <v>80.321297848586724</v>
      </c>
      <c r="G65" s="77">
        <v>2000</v>
      </c>
      <c r="H65" s="78" t="s">
        <v>68</v>
      </c>
      <c r="I65" s="79">
        <v>114.48278931750743</v>
      </c>
      <c r="J65" s="68"/>
      <c r="K65" s="85"/>
      <c r="L65" s="81">
        <v>1994</v>
      </c>
      <c r="M65" s="82">
        <v>125.1</v>
      </c>
      <c r="N65" s="124">
        <f t="shared" si="3"/>
        <v>1.0113177041228778</v>
      </c>
      <c r="O65" s="68"/>
      <c r="P65" s="227"/>
      <c r="Q65" s="64"/>
      <c r="R65" s="153" t="s">
        <v>595</v>
      </c>
      <c r="S65" s="59"/>
      <c r="T65" s="59"/>
      <c r="U65" s="59"/>
      <c r="V65" s="59"/>
      <c r="W65" s="59"/>
      <c r="X65" s="59"/>
      <c r="Y65" s="59"/>
      <c r="Z65" s="59"/>
      <c r="AA65" s="59"/>
      <c r="AB65" s="59"/>
      <c r="AC65" s="59"/>
      <c r="AD65" s="59"/>
      <c r="AE65" s="59"/>
      <c r="AF65" s="59"/>
      <c r="AG65" s="59"/>
      <c r="AH65" s="59"/>
      <c r="AI65" s="59"/>
      <c r="AJ65" s="59"/>
      <c r="AK65" s="59"/>
      <c r="AL65" s="59"/>
      <c r="AM65" s="59"/>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row>
    <row r="66" spans="2:72">
      <c r="B66" s="114">
        <v>1998</v>
      </c>
      <c r="C66" s="406">
        <f>SUM(Census!K6:K11)/1000</f>
        <v>2084.8580000000002</v>
      </c>
      <c r="D66" s="407">
        <f>C66*Census!I37</f>
        <v>2464.8901733440061</v>
      </c>
      <c r="E66" s="408">
        <f t="shared" si="2"/>
        <v>93.373604203835868</v>
      </c>
      <c r="G66" s="77"/>
      <c r="H66" s="78" t="s">
        <v>69</v>
      </c>
      <c r="I66" s="79">
        <v>115.0759643916914</v>
      </c>
      <c r="J66" s="68"/>
      <c r="K66" s="85"/>
      <c r="L66" s="81">
        <v>1995</v>
      </c>
      <c r="M66" s="82">
        <v>126.6</v>
      </c>
      <c r="N66" s="124">
        <f t="shared" si="3"/>
        <v>1.0234438156831043</v>
      </c>
      <c r="O66" s="68"/>
      <c r="P66" s="227"/>
      <c r="Q66" s="64"/>
      <c r="R66" s="59"/>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row>
    <row r="67" spans="2:72">
      <c r="B67" s="114">
        <v>1999</v>
      </c>
      <c r="C67" s="406" t="s">
        <v>762</v>
      </c>
      <c r="D67" s="406" t="s">
        <v>762</v>
      </c>
      <c r="E67" s="406" t="s">
        <v>762</v>
      </c>
      <c r="G67" s="77"/>
      <c r="H67" s="78" t="s">
        <v>70</v>
      </c>
      <c r="I67" s="79">
        <v>109.14421364985164</v>
      </c>
      <c r="J67" s="68"/>
      <c r="K67" s="85"/>
      <c r="L67" s="81">
        <v>1996</v>
      </c>
      <c r="M67" s="82">
        <v>126.5</v>
      </c>
      <c r="N67" s="124">
        <f t="shared" si="3"/>
        <v>1.0226354082457558</v>
      </c>
      <c r="O67" s="68"/>
      <c r="P67" s="227"/>
      <c r="Q67" s="64"/>
      <c r="R67" s="59"/>
      <c r="S67" s="59"/>
      <c r="T67" s="59"/>
      <c r="U67" s="59"/>
      <c r="V67" s="59"/>
      <c r="W67" s="59"/>
      <c r="X67" s="59"/>
      <c r="Y67" s="59"/>
      <c r="Z67" s="59"/>
      <c r="AA67" s="59"/>
      <c r="AB67" s="59"/>
      <c r="AC67" s="59"/>
      <c r="AD67" s="59"/>
      <c r="AE67" s="59"/>
      <c r="AF67" s="59"/>
      <c r="AG67" s="59"/>
      <c r="AH67" s="59"/>
      <c r="AI67" s="59"/>
      <c r="AJ67" s="59"/>
      <c r="AK67" s="59"/>
      <c r="AL67" s="59"/>
      <c r="AM67" s="59"/>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row>
    <row r="68" spans="2:72" ht="15.75">
      <c r="B68" s="114">
        <v>2000</v>
      </c>
      <c r="C68" s="406" t="s">
        <v>762</v>
      </c>
      <c r="D68" s="406" t="s">
        <v>762</v>
      </c>
      <c r="E68" s="406" t="s">
        <v>762</v>
      </c>
      <c r="G68" s="77"/>
      <c r="H68" s="78" t="s">
        <v>71</v>
      </c>
      <c r="I68" s="79">
        <v>106.17833827893176</v>
      </c>
      <c r="J68" s="68"/>
      <c r="K68" s="85"/>
      <c r="L68" s="81">
        <v>1997</v>
      </c>
      <c r="M68" s="82">
        <v>125.9</v>
      </c>
      <c r="N68" s="124">
        <f t="shared" si="3"/>
        <v>1.0177849636216654</v>
      </c>
      <c r="O68" s="68"/>
      <c r="P68" s="227"/>
      <c r="Q68" s="64"/>
      <c r="R68" s="365" t="s">
        <v>768</v>
      </c>
      <c r="S68" s="59"/>
      <c r="T68" s="109"/>
      <c r="U68" s="109"/>
      <c r="V68" s="109"/>
      <c r="W68" s="68"/>
      <c r="Y68" s="363"/>
      <c r="Z68" s="363"/>
      <c r="AA68" s="363"/>
      <c r="AB68" s="68"/>
      <c r="AC68" s="68"/>
      <c r="AD68" s="68"/>
      <c r="AE68" s="68"/>
      <c r="AF68" s="68"/>
      <c r="AG68" s="68"/>
      <c r="AH68" s="68"/>
      <c r="AI68" s="68"/>
      <c r="AJ68" s="68"/>
      <c r="AK68" s="68"/>
      <c r="AL68" s="59"/>
      <c r="AM68" s="59"/>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row>
    <row r="69" spans="2:72">
      <c r="B69" s="128">
        <v>2001</v>
      </c>
      <c r="C69" s="418">
        <f>SUM(Census!H6:H11)/1000</f>
        <v>1700.327</v>
      </c>
      <c r="D69" s="419">
        <f>C69*Census!I43</f>
        <v>2639.8147467491099</v>
      </c>
      <c r="E69" s="420">
        <f>D69/D69*100</f>
        <v>100</v>
      </c>
      <c r="G69" s="77">
        <v>2001</v>
      </c>
      <c r="H69" s="78" t="s">
        <v>68</v>
      </c>
      <c r="I69" s="79">
        <v>109.5</v>
      </c>
      <c r="J69" s="68"/>
      <c r="K69" s="85"/>
      <c r="L69" s="81">
        <v>1998</v>
      </c>
      <c r="M69" s="82">
        <v>124.9</v>
      </c>
      <c r="N69" s="124">
        <f t="shared" si="3"/>
        <v>1.0097008892481811</v>
      </c>
      <c r="O69" s="68"/>
      <c r="P69" s="119"/>
      <c r="Q69" s="119"/>
      <c r="R69" s="639"/>
      <c r="S69" s="640"/>
      <c r="T69" s="342"/>
      <c r="U69" s="128">
        <v>1993</v>
      </c>
      <c r="V69" s="128">
        <v>1994</v>
      </c>
      <c r="W69" s="128">
        <v>1995</v>
      </c>
      <c r="X69" s="128">
        <v>1996</v>
      </c>
      <c r="Y69" s="128">
        <v>1997</v>
      </c>
      <c r="Z69" s="128">
        <v>1998</v>
      </c>
      <c r="AA69" s="128">
        <v>1999</v>
      </c>
      <c r="AB69" s="128">
        <v>2000</v>
      </c>
      <c r="AC69" s="128">
        <v>2001</v>
      </c>
      <c r="AD69" s="128">
        <v>2002</v>
      </c>
      <c r="AE69" s="128">
        <v>2003</v>
      </c>
      <c r="AF69" s="128">
        <v>2004</v>
      </c>
      <c r="AG69" s="128">
        <v>2005</v>
      </c>
      <c r="AH69" s="128">
        <v>2006</v>
      </c>
      <c r="AI69" s="128">
        <v>2007</v>
      </c>
      <c r="AJ69" s="128">
        <v>2008</v>
      </c>
      <c r="AK69" s="128">
        <v>2009</v>
      </c>
      <c r="AL69" s="128">
        <v>2010</v>
      </c>
      <c r="AM69" s="128">
        <v>2011</v>
      </c>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row>
    <row r="70" spans="2:72" ht="15.75" customHeight="1">
      <c r="B70" s="114">
        <v>2002</v>
      </c>
      <c r="C70" s="406">
        <f>SUM(Census!E6:E11)/1000</f>
        <v>1514.039</v>
      </c>
      <c r="D70" s="411">
        <f>C70*Census!I48</f>
        <v>2549.533620740624</v>
      </c>
      <c r="E70" s="408">
        <f>D70/D69*100</f>
        <v>96.580020392731512</v>
      </c>
      <c r="G70" s="77"/>
      <c r="H70" s="78" t="s">
        <v>69</v>
      </c>
      <c r="I70" s="79">
        <v>99.3</v>
      </c>
      <c r="J70" s="68"/>
      <c r="K70" s="85"/>
      <c r="L70" s="81">
        <v>1999</v>
      </c>
      <c r="M70" s="82">
        <v>124.3</v>
      </c>
      <c r="N70" s="124">
        <f t="shared" si="3"/>
        <v>1.0048504446240905</v>
      </c>
      <c r="O70" s="68"/>
      <c r="P70" s="421"/>
      <c r="Q70" s="80"/>
      <c r="R70" s="339" t="s">
        <v>588</v>
      </c>
      <c r="S70" s="340"/>
      <c r="T70" s="366"/>
      <c r="U70" s="367">
        <f t="shared" ref="U70:AM70" si="5">U62/U75</f>
        <v>125039.75080645102</v>
      </c>
      <c r="V70" s="367">
        <f t="shared" si="5"/>
        <v>137977.41247002399</v>
      </c>
      <c r="W70" s="367">
        <f t="shared" si="5"/>
        <v>154565.39731437599</v>
      </c>
      <c r="X70" s="367">
        <f t="shared" si="5"/>
        <v>163166.65612648221</v>
      </c>
      <c r="Y70" s="367">
        <f t="shared" si="5"/>
        <v>171920.40190627481</v>
      </c>
      <c r="Z70" s="367">
        <f t="shared" si="5"/>
        <v>185013.20736589271</v>
      </c>
      <c r="AA70" s="367">
        <f t="shared" si="5"/>
        <v>187215.91954947708</v>
      </c>
      <c r="AB70" s="367">
        <f t="shared" si="5"/>
        <v>201164.13225806449</v>
      </c>
      <c r="AC70" s="367">
        <f t="shared" si="5"/>
        <v>188315</v>
      </c>
      <c r="AD70" s="367">
        <f t="shared" si="5"/>
        <v>177463.70382424735</v>
      </c>
      <c r="AE70" s="367">
        <f t="shared" si="5"/>
        <v>184046.11648892536</v>
      </c>
      <c r="AF70" s="367">
        <f t="shared" si="5"/>
        <v>196118.70106470108</v>
      </c>
      <c r="AG70" s="367">
        <f t="shared" si="5"/>
        <v>221078</v>
      </c>
      <c r="AH70" s="367">
        <f t="shared" si="5"/>
        <v>241005.23930269416</v>
      </c>
      <c r="AI70" s="367">
        <f t="shared" si="5"/>
        <v>251454.01728201102</v>
      </c>
      <c r="AJ70" s="367">
        <f t="shared" si="5"/>
        <v>246134.38781804169</v>
      </c>
      <c r="AK70" s="367">
        <f t="shared" si="5"/>
        <v>199135.33130236098</v>
      </c>
      <c r="AL70" s="367">
        <f t="shared" si="5"/>
        <v>221713.61479786425</v>
      </c>
      <c r="AM70" s="367">
        <f t="shared" si="5"/>
        <v>259526.80868180678</v>
      </c>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row>
    <row r="71" spans="2:72" ht="15.75">
      <c r="B71" s="114">
        <v>2003</v>
      </c>
      <c r="C71" s="411">
        <f>SUM(Census!D6:D11)/1000</f>
        <v>1531.845</v>
      </c>
      <c r="D71" s="411">
        <f>C71*Census!I47</f>
        <v>2361.1680170775926</v>
      </c>
      <c r="E71" s="408">
        <f>D71/D70*100</f>
        <v>92.611762318776087</v>
      </c>
      <c r="G71" s="77"/>
      <c r="H71" s="78" t="s">
        <v>70</v>
      </c>
      <c r="I71" s="79">
        <v>98</v>
      </c>
      <c r="J71" s="68"/>
      <c r="K71" s="85"/>
      <c r="L71" s="81">
        <v>2000</v>
      </c>
      <c r="M71" s="82">
        <v>124</v>
      </c>
      <c r="N71" s="124">
        <f t="shared" si="3"/>
        <v>1.0024252223120453</v>
      </c>
      <c r="O71" s="68"/>
      <c r="P71" s="421"/>
      <c r="Q71" s="120"/>
      <c r="R71" s="341" t="s">
        <v>589</v>
      </c>
      <c r="S71" s="340"/>
      <c r="T71" s="366"/>
      <c r="U71" s="368">
        <f t="shared" ref="U71:AM71" si="6">U63/U75</f>
        <v>16028.812965161214</v>
      </c>
      <c r="V71" s="368">
        <f t="shared" si="6"/>
        <v>16750.372539648284</v>
      </c>
      <c r="W71" s="368">
        <f t="shared" si="6"/>
        <v>18368.755286729858</v>
      </c>
      <c r="X71" s="368">
        <f t="shared" si="6"/>
        <v>19918.807754703557</v>
      </c>
      <c r="Y71" s="368">
        <f t="shared" si="6"/>
        <v>22302.388334789517</v>
      </c>
      <c r="Z71" s="368">
        <f t="shared" si="6"/>
        <v>24714.538004003203</v>
      </c>
      <c r="AA71" s="368">
        <f t="shared" si="6"/>
        <v>25629.497043845538</v>
      </c>
      <c r="AB71" s="368">
        <f t="shared" si="6"/>
        <v>28785.939197983873</v>
      </c>
      <c r="AC71" s="368">
        <f t="shared" si="6"/>
        <v>29904.334200000001</v>
      </c>
      <c r="AD71" s="368">
        <f t="shared" si="6"/>
        <v>25812.542812693246</v>
      </c>
      <c r="AE71" s="368">
        <f t="shared" si="6"/>
        <v>25942.747784577525</v>
      </c>
      <c r="AF71" s="368">
        <f t="shared" si="6"/>
        <v>28177.710836117938</v>
      </c>
      <c r="AG71" s="368">
        <f t="shared" si="6"/>
        <v>31904.087800000001</v>
      </c>
      <c r="AH71" s="368">
        <f t="shared" si="6"/>
        <v>38554.760815293186</v>
      </c>
      <c r="AI71" s="368">
        <f t="shared" si="6"/>
        <v>46260.66989442263</v>
      </c>
      <c r="AJ71" s="368">
        <f t="shared" si="6"/>
        <v>50717.737049807256</v>
      </c>
      <c r="AK71" s="368">
        <f t="shared" si="6"/>
        <v>38447.048333891849</v>
      </c>
      <c r="AL71" s="368">
        <f t="shared" si="6"/>
        <v>32042.413048588871</v>
      </c>
      <c r="AM71" s="368">
        <f t="shared" si="6"/>
        <v>34615.92805009638</v>
      </c>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row>
    <row r="72" spans="2:72" ht="15.75">
      <c r="B72" s="633" t="s">
        <v>753</v>
      </c>
      <c r="C72" s="633"/>
      <c r="D72" s="633"/>
      <c r="E72" s="633"/>
      <c r="G72" s="77"/>
      <c r="H72" s="78" t="s">
        <v>71</v>
      </c>
      <c r="I72" s="79">
        <v>93</v>
      </c>
      <c r="J72" s="68"/>
      <c r="K72" s="85"/>
      <c r="L72" s="81">
        <v>2001</v>
      </c>
      <c r="M72" s="82">
        <v>123.7</v>
      </c>
      <c r="N72" s="124">
        <f t="shared" si="3"/>
        <v>1</v>
      </c>
      <c r="O72" s="68"/>
      <c r="P72" s="227"/>
      <c r="Q72" s="68"/>
      <c r="R72" s="644" t="s">
        <v>741</v>
      </c>
      <c r="S72" s="645"/>
      <c r="T72" s="645"/>
      <c r="U72" s="369">
        <f>U70+U71</f>
        <v>141068.56377161224</v>
      </c>
      <c r="V72" s="369">
        <f t="shared" ref="V72:AM72" si="7">V70+V71</f>
        <v>154727.78500967228</v>
      </c>
      <c r="W72" s="369">
        <f t="shared" si="7"/>
        <v>172934.15260110586</v>
      </c>
      <c r="X72" s="369">
        <f t="shared" si="7"/>
        <v>183085.46388118577</v>
      </c>
      <c r="Y72" s="369">
        <f t="shared" si="7"/>
        <v>194222.79024106433</v>
      </c>
      <c r="Z72" s="369">
        <f t="shared" si="7"/>
        <v>209727.74536989591</v>
      </c>
      <c r="AA72" s="369">
        <f t="shared" si="7"/>
        <v>212845.41659332262</v>
      </c>
      <c r="AB72" s="369">
        <f t="shared" si="7"/>
        <v>229950.07145604838</v>
      </c>
      <c r="AC72" s="369">
        <f t="shared" si="7"/>
        <v>218219.33420000001</v>
      </c>
      <c r="AD72" s="369">
        <f t="shared" si="7"/>
        <v>203276.2466369406</v>
      </c>
      <c r="AE72" s="369">
        <f t="shared" si="7"/>
        <v>209988.86427350287</v>
      </c>
      <c r="AF72" s="369">
        <f t="shared" si="7"/>
        <v>224296.41190081902</v>
      </c>
      <c r="AG72" s="369">
        <f t="shared" si="7"/>
        <v>252982.08780000001</v>
      </c>
      <c r="AH72" s="369">
        <f t="shared" si="7"/>
        <v>279560.00011798734</v>
      </c>
      <c r="AI72" s="369">
        <f t="shared" si="7"/>
        <v>297714.68717643362</v>
      </c>
      <c r="AJ72" s="369">
        <f t="shared" si="7"/>
        <v>296852.12486784894</v>
      </c>
      <c r="AK72" s="369">
        <f t="shared" si="7"/>
        <v>237582.37963625282</v>
      </c>
      <c r="AL72" s="369">
        <f t="shared" si="7"/>
        <v>253756.02784645313</v>
      </c>
      <c r="AM72" s="369">
        <f t="shared" si="7"/>
        <v>294142.73673190316</v>
      </c>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c r="BR72" s="68"/>
    </row>
    <row r="73" spans="2:72" ht="15.75">
      <c r="B73" s="634"/>
      <c r="C73" s="634"/>
      <c r="D73" s="634"/>
      <c r="E73" s="634"/>
      <c r="G73" s="77">
        <v>2002</v>
      </c>
      <c r="H73" s="78" t="s">
        <v>68</v>
      </c>
      <c r="I73" s="79">
        <v>90.5</v>
      </c>
      <c r="J73" s="80"/>
      <c r="K73" s="85"/>
      <c r="L73" s="81">
        <v>2002</v>
      </c>
      <c r="M73" s="82">
        <v>122.9</v>
      </c>
      <c r="N73" s="124">
        <f t="shared" si="3"/>
        <v>0.99353274050121265</v>
      </c>
      <c r="O73" s="68"/>
      <c r="P73" s="227"/>
      <c r="Q73" s="119"/>
      <c r="R73" s="648" t="s">
        <v>740</v>
      </c>
      <c r="S73" s="649"/>
      <c r="T73" s="650"/>
      <c r="U73" s="370">
        <f>U72/$AC$72*100</f>
        <v>64.645309403392105</v>
      </c>
      <c r="V73" s="370">
        <f t="shared" ref="V73:AM73" si="8">V72/$AC$72*100</f>
        <v>70.904709510231967</v>
      </c>
      <c r="W73" s="370">
        <f t="shared" si="8"/>
        <v>79.247860064777825</v>
      </c>
      <c r="X73" s="370">
        <f t="shared" si="8"/>
        <v>83.899744517314986</v>
      </c>
      <c r="Y73" s="370">
        <f t="shared" si="8"/>
        <v>89.003474853908841</v>
      </c>
      <c r="Z73" s="370">
        <f t="shared" si="8"/>
        <v>96.108690890642407</v>
      </c>
      <c r="AA73" s="370">
        <f t="shared" si="8"/>
        <v>97.537377874248236</v>
      </c>
      <c r="AB73" s="370">
        <f t="shared" si="8"/>
        <v>105.3756635721824</v>
      </c>
      <c r="AC73" s="370">
        <f t="shared" si="8"/>
        <v>100</v>
      </c>
      <c r="AD73" s="370">
        <f t="shared" si="8"/>
        <v>93.152262324582153</v>
      </c>
      <c r="AE73" s="370">
        <f t="shared" si="8"/>
        <v>96.228349812966698</v>
      </c>
      <c r="AF73" s="370">
        <f t="shared" si="8"/>
        <v>102.78484842926399</v>
      </c>
      <c r="AG73" s="370">
        <f t="shared" si="8"/>
        <v>115.93018956246087</v>
      </c>
      <c r="AH73" s="370">
        <f t="shared" si="8"/>
        <v>128.10963847124933</v>
      </c>
      <c r="AI73" s="370">
        <f t="shared" si="8"/>
        <v>136.42910618706929</v>
      </c>
      <c r="AJ73" s="370">
        <f t="shared" si="8"/>
        <v>136.03383309555022</v>
      </c>
      <c r="AK73" s="370">
        <f t="shared" si="8"/>
        <v>108.87320342500284</v>
      </c>
      <c r="AL73" s="370">
        <f t="shared" si="8"/>
        <v>116.28485110026202</v>
      </c>
      <c r="AM73" s="370">
        <f t="shared" si="8"/>
        <v>134.79224368924096</v>
      </c>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row>
    <row r="74" spans="2:72" ht="15.75">
      <c r="B74" s="635" t="s">
        <v>754</v>
      </c>
      <c r="C74" s="635"/>
      <c r="D74" s="635"/>
      <c r="E74" s="635"/>
      <c r="G74" s="77"/>
      <c r="H74" s="78" t="s">
        <v>69</v>
      </c>
      <c r="I74" s="79">
        <v>97</v>
      </c>
      <c r="J74" s="80"/>
      <c r="K74" s="85"/>
      <c r="L74" s="81">
        <v>2003</v>
      </c>
      <c r="M74" s="82">
        <v>121.9</v>
      </c>
      <c r="N74" s="124">
        <f t="shared" si="3"/>
        <v>0.98544866612772841</v>
      </c>
      <c r="O74" s="68"/>
      <c r="P74" s="227"/>
      <c r="Q74" s="121"/>
      <c r="R74" s="129"/>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row>
    <row r="75" spans="2:72" ht="15.75">
      <c r="B75" s="635"/>
      <c r="C75" s="635"/>
      <c r="D75" s="635"/>
      <c r="E75" s="635"/>
      <c r="G75" s="77"/>
      <c r="H75" s="78" t="s">
        <v>70</v>
      </c>
      <c r="I75" s="79">
        <v>100</v>
      </c>
      <c r="J75" s="80"/>
      <c r="K75" s="85"/>
      <c r="L75" s="81">
        <v>2004</v>
      </c>
      <c r="M75" s="82">
        <v>122.1</v>
      </c>
      <c r="N75" s="124">
        <f t="shared" si="3"/>
        <v>0.98706548100242519</v>
      </c>
      <c r="O75" s="68"/>
      <c r="P75" s="227"/>
      <c r="Q75" s="85"/>
      <c r="R75" s="364"/>
      <c r="S75" s="646" t="s">
        <v>573</v>
      </c>
      <c r="T75" s="647"/>
      <c r="U75" s="380">
        <v>1.00242522231205</v>
      </c>
      <c r="V75" s="380">
        <v>1.0113177041228778</v>
      </c>
      <c r="W75" s="380">
        <v>1.0234438156831043</v>
      </c>
      <c r="X75" s="380">
        <v>1.0226354082457558</v>
      </c>
      <c r="Y75" s="380">
        <v>1.0177849636216654</v>
      </c>
      <c r="Z75" s="380">
        <v>1.0097008892481811</v>
      </c>
      <c r="AA75" s="380">
        <v>1.0048504446240905</v>
      </c>
      <c r="AB75" s="380">
        <v>1.0024252223120453</v>
      </c>
      <c r="AC75" s="380">
        <v>1</v>
      </c>
      <c r="AD75" s="380">
        <v>0.99353274050121265</v>
      </c>
      <c r="AE75" s="380">
        <v>0.98544866612772841</v>
      </c>
      <c r="AF75" s="380">
        <v>0.98706548100242519</v>
      </c>
      <c r="AG75" s="380">
        <v>1</v>
      </c>
      <c r="AH75" s="380">
        <v>1.0202101859337105</v>
      </c>
      <c r="AI75" s="380">
        <v>1.0291026677445432</v>
      </c>
      <c r="AJ75" s="380">
        <v>1.0485044462409052</v>
      </c>
      <c r="AK75" s="380">
        <v>1.0614389652384804</v>
      </c>
      <c r="AL75" s="380">
        <v>1.0598221503637832</v>
      </c>
      <c r="AM75" s="381">
        <v>1.0718584388754153</v>
      </c>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row>
    <row r="76" spans="2:72" ht="15.75">
      <c r="B76" s="218"/>
      <c r="C76" s="218"/>
      <c r="D76" s="218"/>
      <c r="E76" s="218"/>
      <c r="G76" s="77"/>
      <c r="H76" s="78" t="s">
        <v>71</v>
      </c>
      <c r="I76" s="79">
        <v>98</v>
      </c>
      <c r="J76" s="80"/>
      <c r="K76" s="85"/>
      <c r="L76" s="81">
        <v>2005</v>
      </c>
      <c r="M76" s="82">
        <v>123.7</v>
      </c>
      <c r="N76" s="124">
        <f t="shared" si="3"/>
        <v>1</v>
      </c>
      <c r="O76" s="68"/>
      <c r="P76" s="227"/>
      <c r="Q76" s="85"/>
      <c r="R76" s="120"/>
      <c r="S76" s="129"/>
      <c r="T76" s="68"/>
      <c r="U76" s="129"/>
      <c r="V76" s="129"/>
      <c r="W76" s="129"/>
      <c r="X76" s="129"/>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row>
    <row r="77" spans="2:72" ht="15.75">
      <c r="G77" s="77">
        <v>2003</v>
      </c>
      <c r="H77" s="78" t="s">
        <v>68</v>
      </c>
      <c r="I77" s="79">
        <v>96.5</v>
      </c>
      <c r="J77" s="80"/>
      <c r="K77" s="85"/>
      <c r="L77" s="81">
        <v>2006</v>
      </c>
      <c r="M77" s="82">
        <v>126.2</v>
      </c>
      <c r="N77" s="124">
        <f t="shared" si="3"/>
        <v>1.0202101859337105</v>
      </c>
      <c r="O77" s="68"/>
      <c r="P77" s="227"/>
      <c r="Q77" s="64"/>
      <c r="R77" s="129" t="s">
        <v>769</v>
      </c>
      <c r="S77" s="129"/>
      <c r="T77" s="371"/>
      <c r="U77" s="371"/>
      <c r="W77" s="371"/>
      <c r="X77" s="344"/>
      <c r="Y77" s="344"/>
      <c r="Z77" s="344"/>
      <c r="AA77" s="344"/>
      <c r="AB77" s="344"/>
      <c r="AC77" s="344"/>
      <c r="AD77" s="344"/>
      <c r="AE77" s="344"/>
      <c r="AF77" s="344"/>
      <c r="AG77" s="344"/>
      <c r="AH77" s="344"/>
      <c r="AI77" s="344"/>
      <c r="AJ77" s="344"/>
      <c r="AK77" s="344"/>
      <c r="AL77" s="344"/>
      <c r="AM77" s="344"/>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row>
    <row r="78" spans="2:72">
      <c r="G78" s="77"/>
      <c r="H78" s="78" t="s">
        <v>69</v>
      </c>
      <c r="I78" s="79">
        <v>95</v>
      </c>
      <c r="J78" s="80"/>
      <c r="K78" s="85"/>
      <c r="L78" s="81">
        <v>2007</v>
      </c>
      <c r="M78" s="82">
        <v>127.3</v>
      </c>
      <c r="N78" s="124">
        <f t="shared" si="3"/>
        <v>1.0291026677445432</v>
      </c>
      <c r="O78" s="68"/>
      <c r="P78" s="421"/>
      <c r="Q78" s="85"/>
      <c r="R78" s="639"/>
      <c r="S78" s="640"/>
      <c r="T78" s="641"/>
      <c r="U78" s="128">
        <v>1993</v>
      </c>
      <c r="V78" s="128">
        <v>1994</v>
      </c>
      <c r="W78" s="128">
        <v>1995</v>
      </c>
      <c r="X78" s="128">
        <v>1996</v>
      </c>
      <c r="Y78" s="128">
        <v>1997</v>
      </c>
      <c r="Z78" s="128">
        <v>1998</v>
      </c>
      <c r="AA78" s="128">
        <v>1999</v>
      </c>
      <c r="AB78" s="128">
        <v>2000</v>
      </c>
      <c r="AC78" s="128">
        <v>2001</v>
      </c>
      <c r="AD78" s="128">
        <v>2002</v>
      </c>
      <c r="AE78" s="128">
        <v>2003</v>
      </c>
      <c r="AF78" s="128">
        <v>2004</v>
      </c>
      <c r="AG78" s="128">
        <v>2005</v>
      </c>
      <c r="AH78" s="128">
        <v>2006</v>
      </c>
      <c r="AI78" s="128">
        <v>2007</v>
      </c>
      <c r="AJ78" s="128">
        <v>2008</v>
      </c>
      <c r="AK78" s="128">
        <v>2009</v>
      </c>
      <c r="AL78" s="128">
        <v>2010</v>
      </c>
      <c r="AM78" s="128">
        <v>2011</v>
      </c>
      <c r="AN78" s="344"/>
      <c r="AO78" s="344"/>
      <c r="AP78" s="344"/>
      <c r="AQ78" s="344"/>
      <c r="AR78" s="344"/>
      <c r="AS78" s="344"/>
      <c r="AT78" s="344"/>
      <c r="AU78" s="344"/>
      <c r="AV78" s="344"/>
      <c r="AW78" s="344"/>
      <c r="AX78" s="344"/>
      <c r="AY78" s="344"/>
      <c r="AZ78" s="344"/>
      <c r="BA78" s="344"/>
      <c r="BB78" s="344"/>
      <c r="BC78" s="344"/>
      <c r="BD78" s="344"/>
      <c r="BE78" s="344"/>
      <c r="BF78" s="344"/>
      <c r="BG78" s="344"/>
      <c r="BH78" s="344"/>
      <c r="BI78" s="344"/>
      <c r="BJ78" s="344"/>
      <c r="BK78" s="344"/>
      <c r="BL78" s="345"/>
      <c r="BM78" s="345"/>
      <c r="BN78" s="345"/>
      <c r="BO78" s="345"/>
      <c r="BP78" s="345"/>
      <c r="BQ78" s="345"/>
      <c r="BR78" s="345"/>
      <c r="BS78" s="298"/>
      <c r="BT78" s="295"/>
    </row>
    <row r="79" spans="2:72" ht="15.75" customHeight="1">
      <c r="G79" s="77"/>
      <c r="H79" s="78" t="s">
        <v>70</v>
      </c>
      <c r="I79" s="79">
        <v>96</v>
      </c>
      <c r="J79" s="80"/>
      <c r="K79" s="85"/>
      <c r="L79" s="81">
        <v>2008</v>
      </c>
      <c r="M79" s="82">
        <v>129.69999999999999</v>
      </c>
      <c r="N79" s="124">
        <f t="shared" si="3"/>
        <v>1.0485044462409052</v>
      </c>
      <c r="O79" s="68"/>
      <c r="P79" s="421"/>
      <c r="Q79" s="120"/>
      <c r="R79" s="372" t="s">
        <v>596</v>
      </c>
      <c r="S79" s="372"/>
      <c r="T79" s="373"/>
      <c r="U79" s="374">
        <f>'Investment in Equipment (1993)'!C6</f>
        <v>495486</v>
      </c>
      <c r="V79" s="374">
        <f>'Investment in Equipment (1993)'!D6</f>
        <v>550869</v>
      </c>
      <c r="W79" s="374">
        <f>'Investment in Equipment (1993)'!E6</f>
        <v>609090</v>
      </c>
      <c r="X79" s="374">
        <f>'Investment in Equipment (1993)'!F6</f>
        <v>657113</v>
      </c>
      <c r="Y79" s="374">
        <f>'Investment in Equipment (1993)'!G6</f>
        <v>724611</v>
      </c>
      <c r="Z79" s="374">
        <f>'Investment in Equipment (1993)'!H6</f>
        <v>792698</v>
      </c>
      <c r="AA79" s="374">
        <f>'Investment in Equipment (1993)'!I6</f>
        <v>878261</v>
      </c>
      <c r="AB79" s="374">
        <f>'Investment in Equipment (1993)'!J6</f>
        <v>958334</v>
      </c>
      <c r="AC79" s="374">
        <f>'Investment in Equipment (1993)'!K6</f>
        <v>906091</v>
      </c>
      <c r="AD79" s="374">
        <f>'Investment in Equipment (1993)'!L6</f>
        <v>850917</v>
      </c>
      <c r="AE79" s="374">
        <f>'Investment in Equipment (1993)'!M6</f>
        <v>862293</v>
      </c>
      <c r="AF79" s="374">
        <f>'Investment in Equipment (1993)'!N6</f>
        <v>925548</v>
      </c>
      <c r="AG79" s="374">
        <f>'Investment in Equipment (1993)'!O6</f>
        <v>1005409</v>
      </c>
      <c r="AH79" s="374">
        <f>'Investment in Equipment (1993)'!P6</f>
        <v>1081936</v>
      </c>
      <c r="AI79" s="374">
        <f>'Investment in Equipment (1993)'!Q6</f>
        <v>1122824</v>
      </c>
      <c r="AJ79" s="374">
        <f>'Investment in Equipment (1993)'!R6</f>
        <v>1079743</v>
      </c>
      <c r="AK79" s="374">
        <f>'Investment in Equipment (1993)'!S6</f>
        <v>911759</v>
      </c>
      <c r="AL79" s="374">
        <f>'Investment in Equipment (1993)'!T6</f>
        <v>1024543</v>
      </c>
      <c r="AM79" s="374">
        <f>'Investment in Equipment (1993)'!U6</f>
        <v>1130228</v>
      </c>
      <c r="AN79" s="343"/>
      <c r="AO79" s="343"/>
      <c r="AP79" s="343"/>
      <c r="AQ79" s="343"/>
      <c r="AR79" s="343"/>
      <c r="AS79" s="343"/>
      <c r="AT79" s="343"/>
      <c r="AU79" s="343"/>
      <c r="AV79" s="343"/>
      <c r="AW79" s="343"/>
      <c r="AX79" s="343"/>
      <c r="AY79" s="343"/>
      <c r="AZ79" s="343"/>
      <c r="BA79" s="343"/>
      <c r="BB79" s="343"/>
      <c r="BC79" s="343"/>
      <c r="BD79" s="343"/>
      <c r="BE79" s="343"/>
      <c r="BF79" s="343"/>
      <c r="BG79" s="343"/>
      <c r="BH79" s="343"/>
      <c r="BI79" s="343"/>
      <c r="BJ79" s="343"/>
      <c r="BK79" s="343"/>
      <c r="BL79" s="68"/>
      <c r="BM79" s="68"/>
      <c r="BN79" s="68"/>
      <c r="BO79" s="68"/>
      <c r="BP79" s="68"/>
      <c r="BQ79" s="68"/>
      <c r="BR79" s="68"/>
    </row>
    <row r="80" spans="2:72" ht="15.75">
      <c r="G80" s="77"/>
      <c r="H80" s="78" t="s">
        <v>71</v>
      </c>
      <c r="I80" s="79">
        <v>100</v>
      </c>
      <c r="J80" s="80"/>
      <c r="K80" s="85"/>
      <c r="L80" s="81">
        <v>2009</v>
      </c>
      <c r="M80" s="82">
        <v>131.30000000000001</v>
      </c>
      <c r="N80" s="124">
        <f t="shared" si="3"/>
        <v>1.0614389652384804</v>
      </c>
      <c r="O80" s="68"/>
      <c r="P80" s="227"/>
      <c r="Q80" s="80"/>
      <c r="R80" s="375" t="s">
        <v>785</v>
      </c>
      <c r="S80" s="372"/>
      <c r="T80" s="373"/>
      <c r="U80" s="374">
        <f>'Investment in Structure (1993)'!C6</f>
        <v>437046</v>
      </c>
      <c r="V80" s="374">
        <f>'Investment in Structure (1993)'!D6</f>
        <v>482635</v>
      </c>
      <c r="W80" s="374">
        <f>'Investment in Structure (1993)'!E6</f>
        <v>503798</v>
      </c>
      <c r="X80" s="374">
        <f>'Investment in Structure (1993)'!F6</f>
        <v>552311</v>
      </c>
      <c r="Y80" s="374">
        <f>'Investment in Structure (1993)'!G6</f>
        <v>593048</v>
      </c>
      <c r="Z80" s="374">
        <f>'Investment in Structure (1993)'!H6</f>
        <v>654367</v>
      </c>
      <c r="AA80" s="374">
        <f>'Investment in Structure (1993)'!I6</f>
        <v>702431</v>
      </c>
      <c r="AB80" s="374">
        <f>'Investment in Structure (1993)'!J6</f>
        <v>759332</v>
      </c>
      <c r="AC80" s="374">
        <f>'Investment in Structure (1993)'!K6</f>
        <v>794120</v>
      </c>
      <c r="AD80" s="374">
        <f>'Investment in Structure (1993)'!L6</f>
        <v>784012</v>
      </c>
      <c r="AE80" s="374">
        <f>'Investment in Structure (1993)'!M6</f>
        <v>850988</v>
      </c>
      <c r="AF80" s="374">
        <f>'Investment in Structure (1993)'!N6</f>
        <v>978099</v>
      </c>
      <c r="AG80" s="374">
        <f>'Investment in Structure (1993)'!O6</f>
        <v>1116920</v>
      </c>
      <c r="AH80" s="374">
        <f>'Investment in Structure (1993)'!P6</f>
        <v>1185244</v>
      </c>
      <c r="AI80" s="374">
        <f>'Investment in Structure (1993)'!Q6</f>
        <v>1143286</v>
      </c>
      <c r="AJ80" s="374">
        <f>'Investment in Structure (1993)'!R6</f>
        <v>1048963</v>
      </c>
      <c r="AK80" s="374">
        <f>'Investment in Structure (1993)'!S6</f>
        <v>795864</v>
      </c>
      <c r="AL80" s="374">
        <f>'Investment in Structure (1993)'!T6</f>
        <v>703637</v>
      </c>
      <c r="AM80" s="374">
        <f>'Investment in Structure (1993)'!U6</f>
        <v>737352</v>
      </c>
      <c r="AN80" s="343"/>
      <c r="AO80" s="343"/>
      <c r="AP80" s="343"/>
      <c r="AQ80" s="343"/>
      <c r="AR80" s="343"/>
      <c r="AS80" s="343"/>
      <c r="AT80" s="343"/>
      <c r="AU80" s="343"/>
      <c r="AV80" s="343"/>
      <c r="AW80" s="343"/>
      <c r="AX80" s="343"/>
      <c r="AY80" s="343"/>
      <c r="AZ80" s="343"/>
      <c r="BA80" s="343"/>
      <c r="BB80" s="343"/>
      <c r="BC80" s="343"/>
      <c r="BD80" s="343"/>
      <c r="BE80" s="343"/>
      <c r="BF80" s="343"/>
      <c r="BG80" s="343"/>
      <c r="BH80" s="343"/>
      <c r="BI80" s="343"/>
      <c r="BJ80" s="343"/>
      <c r="BK80" s="343"/>
      <c r="BL80" s="68"/>
      <c r="BM80" s="68"/>
      <c r="BN80" s="68"/>
      <c r="BO80" s="68"/>
      <c r="BP80" s="68"/>
      <c r="BQ80" s="68"/>
      <c r="BR80" s="68"/>
    </row>
    <row r="81" spans="7:70" ht="15.75" customHeight="1">
      <c r="G81" s="77">
        <v>2004</v>
      </c>
      <c r="H81" s="78" t="s">
        <v>68</v>
      </c>
      <c r="I81" s="79">
        <v>97</v>
      </c>
      <c r="J81" s="80"/>
      <c r="K81" s="85"/>
      <c r="L81" s="81">
        <v>2010</v>
      </c>
      <c r="M81" s="82">
        <v>131.1</v>
      </c>
      <c r="N81" s="124">
        <f t="shared" si="3"/>
        <v>1.0598221503637832</v>
      </c>
      <c r="O81" s="68"/>
      <c r="P81" s="227"/>
      <c r="Q81" s="121"/>
      <c r="R81" s="638" t="s">
        <v>594</v>
      </c>
      <c r="S81" s="638"/>
      <c r="T81" s="638"/>
      <c r="U81" s="374">
        <f>U79+U80</f>
        <v>932532</v>
      </c>
      <c r="V81" s="374">
        <f t="shared" ref="V81:AM81" si="9">V79+V80</f>
        <v>1033504</v>
      </c>
      <c r="W81" s="374">
        <f t="shared" si="9"/>
        <v>1112888</v>
      </c>
      <c r="X81" s="374">
        <f t="shared" si="9"/>
        <v>1209424</v>
      </c>
      <c r="Y81" s="374">
        <f t="shared" si="9"/>
        <v>1317659</v>
      </c>
      <c r="Z81" s="374">
        <f t="shared" si="9"/>
        <v>1447065</v>
      </c>
      <c r="AA81" s="374">
        <f t="shared" si="9"/>
        <v>1580692</v>
      </c>
      <c r="AB81" s="374">
        <f t="shared" si="9"/>
        <v>1717666</v>
      </c>
      <c r="AC81" s="374">
        <f t="shared" si="9"/>
        <v>1700211</v>
      </c>
      <c r="AD81" s="374">
        <f t="shared" si="9"/>
        <v>1634929</v>
      </c>
      <c r="AE81" s="374">
        <f t="shared" si="9"/>
        <v>1713281</v>
      </c>
      <c r="AF81" s="374">
        <f t="shared" si="9"/>
        <v>1903647</v>
      </c>
      <c r="AG81" s="374">
        <f t="shared" si="9"/>
        <v>2122329</v>
      </c>
      <c r="AH81" s="374">
        <f t="shared" si="9"/>
        <v>2267180</v>
      </c>
      <c r="AI81" s="374">
        <f t="shared" si="9"/>
        <v>2266110</v>
      </c>
      <c r="AJ81" s="374">
        <f t="shared" si="9"/>
        <v>2128706</v>
      </c>
      <c r="AK81" s="374">
        <f t="shared" si="9"/>
        <v>1707623</v>
      </c>
      <c r="AL81" s="374">
        <f t="shared" si="9"/>
        <v>1728180</v>
      </c>
      <c r="AM81" s="374">
        <f t="shared" si="9"/>
        <v>1867580</v>
      </c>
      <c r="AN81" s="343"/>
      <c r="AO81" s="343"/>
      <c r="AP81" s="343"/>
      <c r="AQ81" s="343"/>
      <c r="AR81" s="343"/>
      <c r="AS81" s="343"/>
      <c r="AT81" s="343"/>
      <c r="AU81" s="343"/>
      <c r="AV81" s="343"/>
      <c r="AW81" s="343"/>
      <c r="AX81" s="343"/>
      <c r="AY81" s="343"/>
      <c r="AZ81" s="343"/>
      <c r="BA81" s="343"/>
      <c r="BB81" s="343"/>
      <c r="BC81" s="343"/>
      <c r="BD81" s="343"/>
      <c r="BE81" s="343"/>
      <c r="BF81" s="343"/>
      <c r="BG81" s="343"/>
      <c r="BH81" s="343"/>
      <c r="BI81" s="343"/>
      <c r="BJ81" s="343"/>
      <c r="BK81" s="343"/>
      <c r="BL81" s="68"/>
      <c r="BM81" s="68"/>
      <c r="BN81" s="68"/>
      <c r="BO81" s="68"/>
      <c r="BP81" s="68"/>
      <c r="BQ81" s="68"/>
      <c r="BR81" s="68"/>
    </row>
    <row r="82" spans="7:70" ht="15.75">
      <c r="G82" s="77"/>
      <c r="H82" s="78" t="s">
        <v>69</v>
      </c>
      <c r="I82" s="79">
        <v>103</v>
      </c>
      <c r="J82" s="80"/>
      <c r="K82" s="85"/>
      <c r="L82" s="296">
        <v>2011</v>
      </c>
      <c r="M82" s="297">
        <v>132.6</v>
      </c>
      <c r="N82" s="299">
        <f t="shared" si="3"/>
        <v>1.0719482619240097</v>
      </c>
      <c r="O82" s="68"/>
      <c r="P82" s="227"/>
      <c r="Q82" s="121"/>
      <c r="R82" s="638" t="s">
        <v>742</v>
      </c>
      <c r="S82" s="638"/>
      <c r="T82" s="638"/>
      <c r="U82" s="374">
        <f>U81/U75</f>
        <v>930275.87419354403</v>
      </c>
      <c r="V82" s="374">
        <f t="shared" ref="V82:AM82" si="10">V81/V75</f>
        <v>1021938.0079936052</v>
      </c>
      <c r="W82" s="374">
        <f t="shared" si="10"/>
        <v>1087395.3048973144</v>
      </c>
      <c r="X82" s="374">
        <f t="shared" si="10"/>
        <v>1182654.1407114626</v>
      </c>
      <c r="Y82" s="374">
        <f t="shared" si="10"/>
        <v>1294633.9817315328</v>
      </c>
      <c r="Z82" s="374">
        <f t="shared" si="10"/>
        <v>1433162.0536429142</v>
      </c>
      <c r="AA82" s="374">
        <f t="shared" si="10"/>
        <v>1573061.9501206758</v>
      </c>
      <c r="AB82" s="374">
        <f t="shared" si="10"/>
        <v>1713510.3564516129</v>
      </c>
      <c r="AC82" s="374">
        <f t="shared" si="10"/>
        <v>1700211</v>
      </c>
      <c r="AD82" s="374">
        <f t="shared" si="10"/>
        <v>1645571.3368592351</v>
      </c>
      <c r="AE82" s="374">
        <f t="shared" si="10"/>
        <v>1738579.6529942576</v>
      </c>
      <c r="AF82" s="374">
        <f t="shared" si="10"/>
        <v>1928592.4152334153</v>
      </c>
      <c r="AG82" s="374">
        <f t="shared" si="10"/>
        <v>2122329</v>
      </c>
      <c r="AH82" s="374">
        <f t="shared" si="10"/>
        <v>2222267.5594294774</v>
      </c>
      <c r="AI82" s="374">
        <f t="shared" si="10"/>
        <v>2202025.1924587591</v>
      </c>
      <c r="AJ82" s="374">
        <f t="shared" si="10"/>
        <v>2030230.7802621438</v>
      </c>
      <c r="AK82" s="374">
        <f t="shared" si="10"/>
        <v>1608781.1507996952</v>
      </c>
      <c r="AL82" s="374">
        <f t="shared" si="10"/>
        <v>1630632.0823798629</v>
      </c>
      <c r="AM82" s="374">
        <f t="shared" si="10"/>
        <v>1742375.6088158889</v>
      </c>
      <c r="AN82" s="346"/>
      <c r="AO82" s="346"/>
      <c r="AP82" s="346"/>
      <c r="AQ82" s="346"/>
      <c r="AR82" s="346"/>
      <c r="AS82" s="346"/>
      <c r="AT82" s="346"/>
      <c r="AU82" s="346"/>
      <c r="AV82" s="346"/>
      <c r="AW82" s="346"/>
      <c r="AX82" s="346"/>
      <c r="AY82" s="346"/>
      <c r="AZ82" s="346"/>
      <c r="BA82" s="346"/>
      <c r="BB82" s="346"/>
      <c r="BC82" s="346"/>
      <c r="BD82" s="346"/>
      <c r="BE82" s="346"/>
      <c r="BF82" s="346"/>
      <c r="BG82" s="346"/>
      <c r="BH82" s="346"/>
      <c r="BI82" s="346"/>
      <c r="BJ82" s="346"/>
      <c r="BK82" s="346"/>
      <c r="BL82" s="68"/>
      <c r="BM82" s="68"/>
      <c r="BN82" s="68"/>
      <c r="BO82" s="68"/>
      <c r="BP82" s="68"/>
      <c r="BQ82" s="68"/>
      <c r="BR82" s="68"/>
    </row>
    <row r="83" spans="7:70">
      <c r="G83" s="77"/>
      <c r="H83" s="78" t="s">
        <v>70</v>
      </c>
      <c r="I83" s="79">
        <v>100</v>
      </c>
      <c r="J83" s="80"/>
      <c r="K83" s="85"/>
      <c r="L83" s="561" t="s">
        <v>105</v>
      </c>
      <c r="O83" s="68"/>
      <c r="P83" s="227"/>
      <c r="Q83" s="227"/>
      <c r="R83" s="68"/>
      <c r="S83" s="68"/>
      <c r="T83" s="68"/>
      <c r="U83" s="92"/>
      <c r="V83" s="68"/>
      <c r="W83" s="332"/>
      <c r="X83" s="332"/>
      <c r="Y83" s="332"/>
      <c r="Z83" s="332"/>
      <c r="AA83" s="332"/>
      <c r="AB83" s="332"/>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c r="BR83" s="68"/>
    </row>
    <row r="84" spans="7:70">
      <c r="G84" s="77"/>
      <c r="H84" s="78" t="s">
        <v>71</v>
      </c>
      <c r="I84" s="79">
        <v>101.5</v>
      </c>
      <c r="J84" s="80"/>
      <c r="K84" s="85"/>
      <c r="L84" s="227"/>
      <c r="M84" s="80"/>
      <c r="N84" s="68"/>
      <c r="O84" s="227"/>
      <c r="P84" s="227"/>
      <c r="Q84" s="227"/>
      <c r="R84" s="80"/>
      <c r="S84" s="227"/>
      <c r="T84" s="80"/>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c r="BR84" s="68"/>
    </row>
    <row r="85" spans="7:70">
      <c r="G85" s="77">
        <v>2005</v>
      </c>
      <c r="H85" s="78" t="s">
        <v>68</v>
      </c>
      <c r="I85" s="79">
        <v>96.5</v>
      </c>
      <c r="J85" s="80"/>
      <c r="K85" s="85"/>
      <c r="L85" s="227"/>
      <c r="M85" s="80"/>
      <c r="N85" s="68"/>
      <c r="O85" s="227"/>
      <c r="P85" s="227"/>
      <c r="Q85" s="68"/>
      <c r="R85" s="68"/>
      <c r="S85" s="64"/>
      <c r="T85" s="80"/>
      <c r="U85" s="65"/>
      <c r="V85" s="59"/>
      <c r="W85" s="116"/>
      <c r="X85" s="116"/>
      <c r="Y85" s="116"/>
      <c r="Z85" s="116"/>
      <c r="AA85" s="116"/>
      <c r="AB85" s="116"/>
      <c r="AC85" s="73"/>
      <c r="AD85" s="73"/>
      <c r="AE85" s="73"/>
      <c r="AF85" s="73"/>
      <c r="AG85" s="73"/>
      <c r="AH85" s="73"/>
      <c r="AI85" s="73"/>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c r="BR85" s="68"/>
    </row>
    <row r="86" spans="7:70">
      <c r="G86" s="77"/>
      <c r="H86" s="78" t="s">
        <v>69</v>
      </c>
      <c r="I86" s="79">
        <v>102.5</v>
      </c>
      <c r="J86" s="80"/>
      <c r="K86" s="85"/>
      <c r="L86" s="227"/>
      <c r="M86" s="80"/>
      <c r="N86" s="68"/>
      <c r="R86" s="59"/>
      <c r="S86" s="59"/>
      <c r="T86" s="59"/>
      <c r="U86" s="59"/>
      <c r="V86" s="59"/>
      <c r="W86" s="59"/>
      <c r="X86" s="59"/>
      <c r="Y86" s="59"/>
      <c r="Z86" s="59"/>
      <c r="AA86" s="59"/>
      <c r="AB86" s="59"/>
      <c r="AC86" s="59"/>
      <c r="AD86" s="59"/>
      <c r="AE86" s="59"/>
      <c r="AF86" s="59"/>
      <c r="AG86" s="59"/>
      <c r="AH86" s="59"/>
      <c r="AI86" s="59"/>
      <c r="AJ86" s="59"/>
    </row>
    <row r="87" spans="7:70">
      <c r="G87" s="77"/>
      <c r="H87" s="78" t="s">
        <v>70</v>
      </c>
      <c r="I87" s="79">
        <v>117.5</v>
      </c>
      <c r="J87" s="80"/>
      <c r="K87" s="85"/>
      <c r="L87" s="227"/>
      <c r="M87" s="80"/>
      <c r="N87" s="68"/>
      <c r="Z87" s="84"/>
      <c r="AA87" s="84"/>
    </row>
    <row r="88" spans="7:70">
      <c r="G88" s="77"/>
      <c r="H88" s="78" t="s">
        <v>71</v>
      </c>
      <c r="I88" s="79">
        <v>133.5</v>
      </c>
      <c r="J88" s="80"/>
      <c r="K88" s="85"/>
      <c r="L88" s="227"/>
      <c r="M88" s="80"/>
      <c r="N88" s="68"/>
    </row>
    <row r="89" spans="7:70" ht="18.75">
      <c r="G89" s="77">
        <v>2006</v>
      </c>
      <c r="H89" s="78" t="s">
        <v>68</v>
      </c>
      <c r="I89" s="79">
        <v>141.5</v>
      </c>
      <c r="J89" s="80"/>
      <c r="K89" s="85"/>
      <c r="L89" s="227"/>
      <c r="M89" s="80"/>
      <c r="N89" s="68"/>
      <c r="R89" s="59"/>
      <c r="S89" s="347"/>
      <c r="T89" s="347"/>
      <c r="U89" s="347"/>
      <c r="V89" s="347"/>
      <c r="W89" s="347"/>
      <c r="X89" s="348"/>
      <c r="Y89" s="59"/>
      <c r="Z89" s="59"/>
      <c r="AA89" s="59"/>
      <c r="AB89" s="59"/>
      <c r="AC89" s="59"/>
      <c r="AD89" s="59"/>
      <c r="AE89" s="59"/>
      <c r="AF89" s="59"/>
      <c r="AG89" s="59"/>
      <c r="AH89" s="59"/>
      <c r="AI89" s="59"/>
      <c r="AJ89" s="59"/>
      <c r="AK89" s="59"/>
      <c r="AL89" s="59"/>
      <c r="AM89" s="59"/>
    </row>
    <row r="90" spans="7:70">
      <c r="G90" s="77"/>
      <c r="H90" s="78" t="s">
        <v>69</v>
      </c>
      <c r="I90" s="79">
        <v>139</v>
      </c>
      <c r="J90" s="80"/>
      <c r="K90" s="85"/>
      <c r="L90" s="227"/>
      <c r="M90" s="80"/>
      <c r="N90" s="68"/>
      <c r="P90" s="84"/>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row>
    <row r="91" spans="7:70">
      <c r="G91" s="77"/>
      <c r="H91" s="78" t="s">
        <v>70</v>
      </c>
      <c r="I91" s="79">
        <v>136</v>
      </c>
      <c r="J91" s="80"/>
      <c r="K91" s="85"/>
      <c r="L91" s="227"/>
      <c r="M91" s="80"/>
      <c r="N91" s="68"/>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row>
    <row r="92" spans="7:70">
      <c r="G92" s="77"/>
      <c r="H92" s="78" t="s">
        <v>71</v>
      </c>
      <c r="I92" s="79">
        <v>135.5</v>
      </c>
      <c r="J92" s="80"/>
      <c r="K92" s="85"/>
      <c r="L92" s="227"/>
      <c r="M92" s="80"/>
      <c r="N92" s="68"/>
      <c r="O92" s="85"/>
      <c r="P92" s="80"/>
      <c r="Q92" s="68"/>
      <c r="R92" s="59"/>
      <c r="S92" s="59"/>
      <c r="T92" s="59"/>
      <c r="U92" s="59"/>
      <c r="V92" s="59"/>
      <c r="W92" s="59"/>
      <c r="X92" s="59"/>
      <c r="Y92" s="59"/>
      <c r="Z92" s="59"/>
      <c r="AA92" s="59"/>
      <c r="AB92" s="59"/>
      <c r="AC92" s="59"/>
      <c r="AD92" s="59"/>
      <c r="AE92" s="59"/>
      <c r="AF92" s="59"/>
      <c r="AG92" s="59"/>
      <c r="AH92" s="59"/>
      <c r="AI92" s="59"/>
      <c r="AJ92" s="59"/>
      <c r="AK92" s="59"/>
      <c r="AL92" s="59"/>
      <c r="AM92" s="59"/>
      <c r="AN92" s="59"/>
      <c r="AO92" s="330"/>
      <c r="AP92" s="59"/>
    </row>
    <row r="93" spans="7:70">
      <c r="G93" s="77">
        <v>2007</v>
      </c>
      <c r="H93" s="78" t="s">
        <v>68</v>
      </c>
      <c r="I93" s="79">
        <v>135.5</v>
      </c>
      <c r="J93" s="80"/>
      <c r="K93" s="85"/>
      <c r="L93" s="227"/>
      <c r="M93" s="80"/>
      <c r="N93" s="68"/>
      <c r="O93" s="68"/>
      <c r="P93" s="80"/>
      <c r="Q93" s="68"/>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row>
    <row r="94" spans="7:70" ht="15.75" customHeight="1">
      <c r="G94" s="77"/>
      <c r="H94" s="78" t="s">
        <v>69</v>
      </c>
      <c r="I94" s="79">
        <v>142</v>
      </c>
      <c r="J94" s="80"/>
      <c r="K94" s="85"/>
      <c r="L94" s="227"/>
      <c r="M94" s="80"/>
      <c r="N94" s="68"/>
      <c r="O94" s="85"/>
      <c r="P94" s="68"/>
      <c r="Q94" s="68"/>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row>
    <row r="95" spans="7:70">
      <c r="G95" s="77"/>
      <c r="H95" s="78" t="s">
        <v>70</v>
      </c>
      <c r="I95" s="79">
        <v>136</v>
      </c>
      <c r="J95" s="80"/>
      <c r="K95" s="85"/>
      <c r="L95" s="227"/>
      <c r="M95" s="80"/>
      <c r="N95" s="68"/>
      <c r="O95" s="85"/>
      <c r="P95" s="68"/>
      <c r="Q95" s="68"/>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row>
    <row r="96" spans="7:70" ht="15" customHeight="1">
      <c r="G96" s="77"/>
      <c r="H96" s="78" t="s">
        <v>71</v>
      </c>
      <c r="I96" s="79">
        <v>130.5</v>
      </c>
      <c r="J96" s="80"/>
      <c r="K96" s="85"/>
      <c r="L96" s="227"/>
      <c r="M96" s="80"/>
      <c r="N96" s="68"/>
      <c r="O96" s="85"/>
      <c r="P96" s="68"/>
      <c r="Q96" s="68"/>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row>
    <row r="97" spans="6:42" ht="15.75" customHeight="1">
      <c r="G97" s="77">
        <v>2008</v>
      </c>
      <c r="H97" s="78" t="s">
        <v>68</v>
      </c>
      <c r="I97" s="79">
        <v>138.5</v>
      </c>
      <c r="J97" s="80"/>
      <c r="K97" s="85"/>
      <c r="L97" s="227"/>
      <c r="M97" s="80"/>
      <c r="N97" s="68"/>
      <c r="O97" s="85"/>
      <c r="P97" s="68"/>
      <c r="Q97" s="68"/>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row>
    <row r="98" spans="6:42" ht="15" customHeight="1">
      <c r="F98" s="405"/>
      <c r="G98" s="77"/>
      <c r="H98" s="78" t="s">
        <v>69</v>
      </c>
      <c r="I98" s="79">
        <v>137</v>
      </c>
      <c r="R98" s="59"/>
      <c r="S98" s="59"/>
      <c r="T98" s="80"/>
      <c r="U98" s="59"/>
      <c r="V98" s="59"/>
      <c r="W98" s="59"/>
      <c r="X98" s="59"/>
      <c r="Y98" s="59"/>
      <c r="Z98" s="59"/>
      <c r="AA98" s="59"/>
      <c r="AB98" s="59"/>
      <c r="AC98" s="59"/>
      <c r="AD98" s="59"/>
      <c r="AE98" s="59"/>
      <c r="AF98" s="59"/>
      <c r="AG98" s="59"/>
      <c r="AH98" s="59"/>
      <c r="AI98" s="59"/>
      <c r="AJ98" s="59"/>
      <c r="AK98" s="59"/>
      <c r="AL98" s="59"/>
    </row>
    <row r="99" spans="6:42">
      <c r="F99" s="405"/>
      <c r="G99" s="77"/>
      <c r="H99" s="78" t="s">
        <v>70</v>
      </c>
      <c r="I99" s="79">
        <v>135.5</v>
      </c>
      <c r="R99" s="59"/>
      <c r="S99" s="59"/>
      <c r="T99" s="80"/>
      <c r="U99" s="59"/>
      <c r="V99" s="59"/>
      <c r="W99" s="59"/>
      <c r="X99" s="59"/>
      <c r="Y99" s="59"/>
      <c r="Z99" s="59"/>
      <c r="AA99" s="59"/>
      <c r="AB99" s="59"/>
      <c r="AC99" s="59"/>
      <c r="AD99" s="59"/>
      <c r="AE99" s="59"/>
      <c r="AF99" s="59"/>
      <c r="AG99" s="59"/>
      <c r="AH99" s="59"/>
      <c r="AI99" s="59"/>
      <c r="AJ99" s="59"/>
      <c r="AK99" s="59"/>
      <c r="AL99" s="59"/>
    </row>
    <row r="100" spans="6:42" ht="15.75" customHeight="1">
      <c r="F100" s="404"/>
      <c r="G100" s="77"/>
      <c r="H100" s="78" t="s">
        <v>71</v>
      </c>
      <c r="I100" s="79">
        <v>117.5</v>
      </c>
      <c r="R100" s="59"/>
      <c r="S100" s="59"/>
      <c r="T100" s="80"/>
      <c r="U100" s="59"/>
      <c r="V100" s="59"/>
      <c r="W100" s="59"/>
      <c r="X100" s="59"/>
      <c r="Y100" s="59"/>
      <c r="Z100" s="59"/>
      <c r="AA100" s="59"/>
      <c r="AB100" s="59"/>
      <c r="AC100" s="59"/>
      <c r="AD100" s="59"/>
      <c r="AE100" s="59"/>
      <c r="AF100" s="59"/>
      <c r="AG100" s="59"/>
      <c r="AH100" s="59"/>
      <c r="AI100" s="59"/>
      <c r="AJ100" s="59"/>
      <c r="AK100" s="59"/>
      <c r="AL100" s="59"/>
    </row>
    <row r="101" spans="6:42">
      <c r="F101" s="404"/>
      <c r="G101" s="77">
        <v>2009</v>
      </c>
      <c r="H101" s="78" t="s">
        <v>68</v>
      </c>
      <c r="I101" s="79">
        <v>113.5</v>
      </c>
      <c r="J101" s="68"/>
      <c r="K101" s="85"/>
      <c r="L101" s="68"/>
      <c r="M101" s="68"/>
      <c r="N101" s="59"/>
      <c r="O101" s="59"/>
      <c r="P101" s="59"/>
      <c r="Q101" s="59"/>
      <c r="R101" s="59"/>
      <c r="S101" s="59"/>
      <c r="T101" s="80"/>
      <c r="U101" s="349"/>
      <c r="V101" s="349"/>
      <c r="W101" s="349"/>
      <c r="X101" s="59"/>
      <c r="Y101" s="59"/>
      <c r="Z101" s="59"/>
      <c r="AA101" s="59"/>
      <c r="AB101" s="59"/>
      <c r="AC101" s="59"/>
      <c r="AD101" s="59"/>
      <c r="AE101" s="59"/>
      <c r="AF101" s="59"/>
      <c r="AG101" s="59"/>
      <c r="AH101" s="59"/>
      <c r="AI101" s="125"/>
      <c r="AJ101" s="125"/>
      <c r="AK101" s="59"/>
      <c r="AL101" s="59"/>
    </row>
    <row r="102" spans="6:42" ht="15.75" customHeight="1">
      <c r="G102" s="77"/>
      <c r="H102" s="78" t="s">
        <v>69</v>
      </c>
      <c r="I102" s="79">
        <v>102</v>
      </c>
      <c r="J102" s="68"/>
      <c r="K102" s="85"/>
      <c r="L102" s="68"/>
      <c r="M102" s="68"/>
      <c r="N102" s="59"/>
      <c r="O102" s="59"/>
      <c r="P102" s="59"/>
      <c r="Q102" s="59"/>
      <c r="R102" s="59"/>
      <c r="S102" s="59"/>
      <c r="T102" s="80"/>
      <c r="U102" s="59"/>
      <c r="V102" s="59"/>
      <c r="W102" s="59"/>
      <c r="X102" s="59"/>
      <c r="Y102" s="59"/>
      <c r="Z102" s="59"/>
      <c r="AA102" s="59"/>
      <c r="AB102" s="59"/>
      <c r="AC102" s="59"/>
      <c r="AD102" s="59"/>
      <c r="AE102" s="59"/>
      <c r="AF102" s="59"/>
      <c r="AG102" s="59"/>
      <c r="AH102" s="59"/>
      <c r="AI102" s="350"/>
      <c r="AJ102" s="350"/>
      <c r="AK102" s="59"/>
      <c r="AL102" s="59"/>
    </row>
    <row r="103" spans="6:42">
      <c r="G103" s="77"/>
      <c r="H103" s="78" t="s">
        <v>70</v>
      </c>
      <c r="I103" s="79">
        <v>104.5</v>
      </c>
      <c r="O103" s="59"/>
      <c r="P103" s="59"/>
      <c r="Q103" s="59"/>
      <c r="R103" s="59"/>
      <c r="S103" s="59"/>
      <c r="T103" s="80"/>
      <c r="U103" s="59"/>
      <c r="V103" s="59"/>
      <c r="W103" s="59"/>
      <c r="X103" s="59"/>
      <c r="Y103" s="59"/>
      <c r="Z103" s="59"/>
      <c r="AA103" s="59"/>
      <c r="AB103" s="59"/>
      <c r="AC103" s="59"/>
      <c r="AD103" s="59"/>
      <c r="AE103" s="59"/>
      <c r="AF103" s="59"/>
      <c r="AG103" s="59"/>
      <c r="AH103" s="59"/>
      <c r="AI103" s="59"/>
      <c r="AJ103" s="59"/>
      <c r="AK103" s="59"/>
      <c r="AL103" s="59"/>
    </row>
    <row r="104" spans="6:42">
      <c r="F104" s="73"/>
      <c r="G104" s="77"/>
      <c r="H104" s="78" t="s">
        <v>71</v>
      </c>
      <c r="I104" s="79">
        <v>110.5</v>
      </c>
      <c r="L104" s="68"/>
      <c r="M104" s="68"/>
      <c r="N104" s="59"/>
      <c r="O104" s="59"/>
      <c r="P104" s="59"/>
      <c r="Q104" s="59"/>
      <c r="R104" s="59"/>
      <c r="S104" s="59"/>
      <c r="T104" s="80"/>
      <c r="U104" s="59"/>
      <c r="V104" s="59"/>
      <c r="W104" s="59"/>
      <c r="X104" s="59"/>
      <c r="Y104" s="59"/>
      <c r="Z104" s="59"/>
      <c r="AA104" s="59"/>
      <c r="AB104" s="59"/>
      <c r="AC104" s="59"/>
      <c r="AD104" s="59"/>
      <c r="AE104" s="59"/>
      <c r="AF104" s="59"/>
      <c r="AG104" s="59"/>
      <c r="AH104" s="59"/>
      <c r="AI104" s="59"/>
      <c r="AJ104" s="59"/>
      <c r="AK104" s="59"/>
      <c r="AL104" s="59"/>
    </row>
    <row r="105" spans="6:42">
      <c r="F105" s="73"/>
      <c r="G105" s="118">
        <v>2010</v>
      </c>
      <c r="H105" s="78" t="s">
        <v>68</v>
      </c>
      <c r="I105" s="79">
        <v>108.015625</v>
      </c>
      <c r="L105" s="68"/>
      <c r="M105" s="68"/>
      <c r="N105" s="59"/>
      <c r="O105" s="59"/>
      <c r="P105" s="59"/>
      <c r="Q105" s="59"/>
      <c r="R105" s="59"/>
      <c r="S105" s="59"/>
      <c r="T105" s="80"/>
      <c r="U105" s="59"/>
      <c r="V105" s="59"/>
      <c r="W105" s="59"/>
      <c r="X105" s="59"/>
      <c r="Y105" s="59"/>
      <c r="Z105" s="59"/>
      <c r="AA105" s="59"/>
      <c r="AB105" s="59"/>
      <c r="AC105" s="59"/>
      <c r="AD105" s="59"/>
      <c r="AE105" s="59"/>
      <c r="AF105" s="59"/>
      <c r="AG105" s="59"/>
      <c r="AH105" s="59"/>
      <c r="AI105" s="59"/>
      <c r="AJ105" s="59"/>
      <c r="AK105" s="59"/>
      <c r="AL105" s="59"/>
    </row>
    <row r="106" spans="6:42">
      <c r="F106" s="73"/>
      <c r="G106" s="118"/>
      <c r="H106" s="78" t="s">
        <v>69</v>
      </c>
      <c r="I106" s="79">
        <v>119.640625</v>
      </c>
      <c r="L106" s="68"/>
      <c r="M106" s="68"/>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row>
    <row r="107" spans="6:42">
      <c r="F107" s="73"/>
      <c r="G107" s="118"/>
      <c r="H107" s="78" t="s">
        <v>70</v>
      </c>
      <c r="I107" s="79">
        <v>114.796875</v>
      </c>
      <c r="L107" s="68"/>
      <c r="M107" s="68"/>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row>
    <row r="108" spans="6:42" ht="15" customHeight="1">
      <c r="F108" s="73"/>
      <c r="G108" s="118"/>
      <c r="H108" s="78" t="s">
        <v>71</v>
      </c>
      <c r="I108" s="79">
        <v>118.671875</v>
      </c>
      <c r="L108" s="68"/>
      <c r="M108" s="68"/>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row>
    <row r="109" spans="6:42">
      <c r="F109" s="73"/>
      <c r="G109" s="77">
        <v>2011</v>
      </c>
      <c r="H109" s="78" t="s">
        <v>68</v>
      </c>
      <c r="I109" s="79">
        <v>135.140625</v>
      </c>
      <c r="L109" s="68"/>
      <c r="M109" s="68"/>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row>
    <row r="110" spans="6:42" ht="15" customHeight="1">
      <c r="F110" s="73"/>
      <c r="G110" s="90"/>
      <c r="H110" s="87" t="s">
        <v>69</v>
      </c>
      <c r="I110" s="88">
        <v>157.421875</v>
      </c>
      <c r="R110" s="351"/>
      <c r="S110" s="351"/>
      <c r="T110" s="351"/>
      <c r="U110" s="351"/>
      <c r="V110" s="351"/>
      <c r="W110" s="351"/>
      <c r="X110" s="351"/>
      <c r="Y110" s="351"/>
      <c r="Z110" s="351"/>
      <c r="AA110" s="351"/>
      <c r="AB110" s="351"/>
      <c r="AC110" s="351"/>
      <c r="AD110" s="351"/>
      <c r="AE110" s="351"/>
      <c r="AF110" s="351"/>
      <c r="AG110" s="351"/>
      <c r="AH110" s="351"/>
      <c r="AI110" s="59"/>
      <c r="AJ110" s="59"/>
      <c r="AK110" s="59"/>
      <c r="AL110" s="59"/>
    </row>
    <row r="111" spans="6:42">
      <c r="F111" s="73"/>
      <c r="G111" s="219" t="s">
        <v>779</v>
      </c>
      <c r="H111" s="562"/>
      <c r="I111" s="562"/>
      <c r="J111" s="218"/>
      <c r="K111" s="218"/>
      <c r="L111" s="218"/>
      <c r="M111" s="218"/>
      <c r="N111" s="563"/>
      <c r="O111" s="564"/>
      <c r="P111" s="563"/>
      <c r="Q111" s="563"/>
      <c r="R111" s="565"/>
      <c r="S111" s="566"/>
      <c r="T111" s="349"/>
      <c r="U111" s="59"/>
      <c r="V111" s="349"/>
      <c r="W111" s="349"/>
      <c r="X111" s="349"/>
      <c r="Y111" s="59"/>
      <c r="Z111" s="59"/>
      <c r="AA111" s="59"/>
      <c r="AB111" s="59"/>
      <c r="AC111" s="59"/>
      <c r="AD111" s="59"/>
      <c r="AE111" s="59"/>
      <c r="AF111" s="59"/>
      <c r="AG111" s="59"/>
      <c r="AH111" s="59"/>
      <c r="AI111" s="59"/>
      <c r="AJ111" s="59"/>
      <c r="AK111" s="59"/>
      <c r="AL111" s="59"/>
    </row>
    <row r="112" spans="6:42">
      <c r="F112" s="73"/>
      <c r="G112" s="567" t="s">
        <v>780</v>
      </c>
      <c r="H112" s="562"/>
      <c r="I112" s="562"/>
      <c r="J112" s="563"/>
      <c r="K112" s="564"/>
      <c r="L112" s="563"/>
      <c r="M112" s="563"/>
      <c r="N112" s="565"/>
      <c r="O112" s="565"/>
      <c r="P112" s="565"/>
      <c r="Q112" s="565"/>
      <c r="R112" s="565"/>
      <c r="S112" s="566"/>
      <c r="T112" s="349"/>
      <c r="U112" s="59"/>
      <c r="V112" s="349"/>
      <c r="W112" s="349"/>
      <c r="X112" s="349"/>
      <c r="Y112" s="59"/>
      <c r="Z112" s="59"/>
      <c r="AA112" s="59"/>
      <c r="AB112" s="59"/>
      <c r="AC112" s="59"/>
      <c r="AD112" s="59"/>
      <c r="AE112" s="59"/>
      <c r="AF112" s="59"/>
      <c r="AG112" s="59"/>
      <c r="AH112" s="59"/>
      <c r="AI112" s="59"/>
      <c r="AJ112" s="59"/>
      <c r="AK112" s="59"/>
      <c r="AL112" s="59"/>
    </row>
    <row r="113" spans="6:38">
      <c r="F113" s="73"/>
      <c r="G113" s="218" t="s">
        <v>781</v>
      </c>
      <c r="H113" s="218"/>
      <c r="I113" s="218"/>
      <c r="J113" s="218"/>
      <c r="K113" s="218"/>
      <c r="L113" s="563"/>
      <c r="M113" s="563"/>
      <c r="N113" s="565"/>
      <c r="O113" s="565"/>
      <c r="P113" s="565"/>
      <c r="Q113" s="565"/>
      <c r="R113" s="566"/>
      <c r="S113" s="566"/>
      <c r="T113" s="59"/>
      <c r="U113" s="349"/>
      <c r="V113" s="349"/>
      <c r="W113" s="349"/>
      <c r="X113" s="59"/>
      <c r="Y113" s="68"/>
      <c r="Z113" s="68"/>
      <c r="AA113" s="68"/>
      <c r="AB113" s="68"/>
      <c r="AC113" s="68"/>
      <c r="AD113" s="59"/>
      <c r="AE113" s="59"/>
      <c r="AF113" s="59"/>
      <c r="AG113" s="59"/>
      <c r="AH113" s="59"/>
      <c r="AI113" s="59"/>
      <c r="AJ113" s="59"/>
      <c r="AK113" s="59"/>
      <c r="AL113" s="59"/>
    </row>
    <row r="114" spans="6:38">
      <c r="F114" s="73"/>
      <c r="G114" s="218"/>
      <c r="H114" s="218"/>
      <c r="I114" s="218"/>
      <c r="J114" s="218"/>
      <c r="K114" s="218"/>
      <c r="L114" s="563"/>
      <c r="M114" s="563"/>
      <c r="N114" s="565"/>
      <c r="O114" s="565"/>
      <c r="P114" s="565"/>
      <c r="Q114" s="565"/>
      <c r="R114" s="566"/>
      <c r="S114" s="566"/>
      <c r="T114" s="59"/>
      <c r="U114" s="349"/>
      <c r="V114" s="349"/>
      <c r="W114" s="349"/>
      <c r="X114" s="59"/>
      <c r="Y114" s="352"/>
      <c r="Z114" s="352"/>
      <c r="AA114" s="68"/>
      <c r="AB114" s="352"/>
      <c r="AC114" s="352"/>
      <c r="AD114" s="59"/>
      <c r="AE114" s="59"/>
      <c r="AF114" s="59"/>
      <c r="AG114" s="59"/>
      <c r="AH114" s="59"/>
      <c r="AI114" s="59"/>
      <c r="AJ114" s="59"/>
      <c r="AK114" s="59"/>
      <c r="AL114" s="59"/>
    </row>
    <row r="115" spans="6:38">
      <c r="F115" s="412"/>
      <c r="G115" s="218"/>
      <c r="H115" s="218"/>
      <c r="I115" s="218"/>
      <c r="J115" s="218"/>
      <c r="K115" s="218"/>
      <c r="L115" s="563"/>
      <c r="M115" s="563"/>
      <c r="N115" s="565"/>
      <c r="O115" s="565"/>
      <c r="P115" s="565"/>
      <c r="Q115" s="565"/>
      <c r="R115" s="566"/>
      <c r="S115" s="566"/>
      <c r="T115" s="59"/>
      <c r="U115" s="349"/>
      <c r="V115" s="349"/>
      <c r="W115" s="349"/>
      <c r="X115" s="59"/>
      <c r="Y115" s="353"/>
      <c r="Z115" s="354"/>
      <c r="AA115" s="68"/>
      <c r="AB115" s="353"/>
      <c r="AC115" s="354"/>
      <c r="AD115" s="59"/>
      <c r="AE115" s="636"/>
      <c r="AF115" s="637"/>
      <c r="AG115" s="637"/>
      <c r="AH115" s="637"/>
      <c r="AI115" s="59"/>
      <c r="AJ115" s="59"/>
      <c r="AK115" s="59"/>
      <c r="AL115" s="59"/>
    </row>
    <row r="116" spans="6:38">
      <c r="F116" s="412"/>
      <c r="L116" s="68"/>
      <c r="M116" s="68"/>
      <c r="N116" s="59"/>
      <c r="O116" s="59"/>
      <c r="P116" s="59"/>
      <c r="Q116" s="59"/>
      <c r="R116" s="349"/>
      <c r="S116" s="349"/>
      <c r="T116" s="349"/>
      <c r="U116" s="349"/>
      <c r="V116" s="349"/>
      <c r="W116" s="349"/>
      <c r="X116" s="59"/>
      <c r="Y116" s="353"/>
      <c r="Z116" s="354"/>
      <c r="AA116" s="68"/>
      <c r="AB116" s="353"/>
      <c r="AC116" s="354"/>
      <c r="AD116" s="59"/>
      <c r="AE116" s="637"/>
      <c r="AF116" s="637"/>
      <c r="AG116" s="637"/>
      <c r="AH116" s="637"/>
      <c r="AI116" s="59"/>
      <c r="AJ116" s="59"/>
      <c r="AK116" s="59"/>
      <c r="AL116" s="59"/>
    </row>
    <row r="117" spans="6:38">
      <c r="F117" s="412"/>
      <c r="L117" s="68"/>
      <c r="M117" s="64"/>
      <c r="N117" s="59"/>
      <c r="O117" s="68"/>
      <c r="P117" s="68"/>
      <c r="Q117" s="68"/>
      <c r="R117" s="68"/>
      <c r="S117" s="68"/>
      <c r="T117" s="68"/>
      <c r="U117" s="68"/>
      <c r="V117" s="68"/>
      <c r="W117" s="68"/>
      <c r="X117" s="68"/>
      <c r="Y117" s="353"/>
      <c r="Z117" s="354"/>
      <c r="AA117" s="68"/>
      <c r="AB117" s="353"/>
      <c r="AC117" s="354"/>
      <c r="AD117" s="68"/>
      <c r="AE117" s="637"/>
      <c r="AF117" s="637"/>
      <c r="AG117" s="637"/>
      <c r="AH117" s="637"/>
      <c r="AI117" s="59"/>
      <c r="AJ117" s="59"/>
      <c r="AK117" s="59"/>
      <c r="AL117" s="59"/>
    </row>
    <row r="118" spans="6:38">
      <c r="F118" s="413"/>
      <c r="L118" s="68"/>
      <c r="M118" s="64"/>
      <c r="N118" s="59"/>
      <c r="O118" s="68"/>
      <c r="P118" s="68"/>
      <c r="Q118" s="68"/>
      <c r="R118" s="68"/>
      <c r="S118" s="68"/>
      <c r="T118" s="68"/>
      <c r="U118" s="68"/>
      <c r="V118" s="68"/>
      <c r="W118" s="68"/>
      <c r="X118" s="68"/>
      <c r="Y118" s="353"/>
      <c r="Z118" s="354"/>
      <c r="AA118" s="68"/>
      <c r="AB118" s="353"/>
      <c r="AC118" s="354"/>
      <c r="AD118" s="68"/>
      <c r="AE118" s="637"/>
      <c r="AF118" s="637"/>
      <c r="AG118" s="637"/>
      <c r="AH118" s="637"/>
      <c r="AI118" s="59"/>
      <c r="AJ118" s="59"/>
      <c r="AK118" s="59"/>
      <c r="AL118" s="59"/>
    </row>
    <row r="119" spans="6:38">
      <c r="F119" s="413"/>
      <c r="R119" s="92"/>
      <c r="S119" s="92"/>
      <c r="T119" s="92"/>
      <c r="U119" s="92"/>
      <c r="V119" s="92"/>
      <c r="W119" s="92"/>
      <c r="X119" s="92"/>
      <c r="Y119" s="353"/>
      <c r="Z119" s="355"/>
      <c r="AA119" s="92"/>
      <c r="AB119" s="353"/>
      <c r="AC119" s="354"/>
      <c r="AD119" s="92"/>
      <c r="AE119" s="637"/>
      <c r="AF119" s="637"/>
      <c r="AG119" s="637"/>
      <c r="AH119" s="637"/>
      <c r="AI119" s="59"/>
      <c r="AJ119" s="59"/>
      <c r="AK119" s="59"/>
      <c r="AL119" s="59"/>
    </row>
    <row r="120" spans="6:38">
      <c r="F120" s="413"/>
      <c r="R120" s="343"/>
      <c r="S120" s="343"/>
      <c r="T120" s="343"/>
      <c r="U120" s="343"/>
      <c r="V120" s="343"/>
      <c r="W120" s="343"/>
      <c r="X120" s="343"/>
      <c r="Y120" s="353"/>
      <c r="Z120" s="354"/>
      <c r="AA120" s="343"/>
      <c r="AB120" s="353"/>
      <c r="AC120" s="354"/>
      <c r="AD120" s="343"/>
      <c r="AE120" s="637"/>
      <c r="AF120" s="637"/>
      <c r="AG120" s="637"/>
      <c r="AH120" s="637"/>
      <c r="AI120" s="68"/>
      <c r="AJ120" s="59"/>
      <c r="AK120" s="59"/>
      <c r="AL120" s="59"/>
    </row>
    <row r="121" spans="6:38">
      <c r="F121" s="413"/>
      <c r="L121" s="68"/>
      <c r="M121" s="64"/>
      <c r="N121" s="227"/>
      <c r="O121" s="68"/>
      <c r="P121" s="356"/>
      <c r="Q121" s="356"/>
      <c r="R121" s="356"/>
      <c r="S121" s="356"/>
      <c r="T121" s="356"/>
      <c r="U121" s="356"/>
      <c r="V121" s="356"/>
      <c r="W121" s="356"/>
      <c r="X121" s="356"/>
      <c r="Y121" s="353"/>
      <c r="Z121" s="354"/>
      <c r="AA121" s="356"/>
      <c r="AB121" s="353"/>
      <c r="AC121" s="354"/>
      <c r="AD121" s="357"/>
      <c r="AE121" s="637"/>
      <c r="AF121" s="637"/>
      <c r="AG121" s="637"/>
      <c r="AH121" s="637"/>
      <c r="AI121" s="68"/>
      <c r="AJ121" s="59"/>
      <c r="AK121" s="59"/>
      <c r="AL121" s="59"/>
    </row>
    <row r="122" spans="6:38">
      <c r="F122" s="413"/>
      <c r="L122" s="64"/>
      <c r="M122" s="64"/>
      <c r="N122" s="227"/>
      <c r="O122" s="227"/>
      <c r="P122" s="357"/>
      <c r="Q122" s="357"/>
      <c r="R122" s="357"/>
      <c r="S122" s="357"/>
      <c r="T122" s="357"/>
      <c r="U122" s="357"/>
      <c r="V122" s="357"/>
      <c r="W122" s="357"/>
      <c r="X122" s="357"/>
      <c r="Y122" s="353"/>
      <c r="Z122" s="354"/>
      <c r="AA122" s="357"/>
      <c r="AB122" s="353"/>
      <c r="AC122" s="354"/>
      <c r="AD122" s="357"/>
      <c r="AE122" s="637"/>
      <c r="AF122" s="637"/>
      <c r="AG122" s="637"/>
      <c r="AH122" s="637"/>
      <c r="AI122" s="68"/>
      <c r="AJ122" s="59"/>
      <c r="AK122" s="59"/>
      <c r="AL122" s="59"/>
    </row>
    <row r="123" spans="6:38">
      <c r="F123" s="413"/>
      <c r="L123" s="64"/>
      <c r="M123" s="64"/>
      <c r="N123" s="68"/>
      <c r="O123" s="227"/>
      <c r="P123" s="357"/>
      <c r="Q123" s="357"/>
      <c r="R123" s="357"/>
      <c r="S123" s="357"/>
      <c r="T123" s="357"/>
      <c r="U123" s="357"/>
      <c r="V123" s="357"/>
      <c r="W123" s="357"/>
      <c r="X123" s="357"/>
      <c r="Y123" s="353"/>
      <c r="Z123" s="354"/>
      <c r="AA123" s="357"/>
      <c r="AB123" s="353"/>
      <c r="AC123" s="354"/>
      <c r="AD123" s="357"/>
      <c r="AE123" s="637"/>
      <c r="AF123" s="637"/>
      <c r="AG123" s="637"/>
      <c r="AH123" s="637"/>
      <c r="AI123" s="68"/>
      <c r="AJ123" s="59"/>
      <c r="AK123" s="59"/>
      <c r="AL123" s="59"/>
    </row>
    <row r="124" spans="6:38">
      <c r="F124" s="413"/>
      <c r="L124" s="64"/>
      <c r="M124" s="97"/>
      <c r="N124" s="227"/>
      <c r="O124" s="227"/>
      <c r="P124" s="358"/>
      <c r="Q124" s="358"/>
      <c r="R124" s="358"/>
      <c r="S124" s="358"/>
      <c r="T124" s="358"/>
      <c r="U124" s="358"/>
      <c r="V124" s="358"/>
      <c r="W124" s="358"/>
      <c r="X124" s="358"/>
      <c r="Y124" s="353"/>
      <c r="Z124" s="354"/>
      <c r="AA124" s="358"/>
      <c r="AB124" s="353"/>
      <c r="AC124" s="354"/>
      <c r="AD124" s="358"/>
      <c r="AE124" s="637"/>
      <c r="AF124" s="637"/>
      <c r="AG124" s="637"/>
      <c r="AH124" s="637"/>
      <c r="AI124" s="68"/>
      <c r="AJ124" s="59"/>
      <c r="AK124" s="59"/>
      <c r="AL124" s="59"/>
    </row>
    <row r="125" spans="6:38">
      <c r="F125" s="413"/>
      <c r="L125" s="64"/>
      <c r="M125" s="92"/>
      <c r="N125" s="227"/>
      <c r="O125" s="227"/>
      <c r="P125" s="68"/>
      <c r="Q125" s="68"/>
      <c r="R125" s="68"/>
      <c r="S125" s="68"/>
      <c r="T125" s="68"/>
      <c r="U125" s="68"/>
      <c r="V125" s="68"/>
      <c r="W125" s="68"/>
      <c r="X125" s="68"/>
      <c r="Y125" s="353"/>
      <c r="Z125" s="354"/>
      <c r="AA125" s="68"/>
      <c r="AB125" s="353"/>
      <c r="AC125" s="354"/>
      <c r="AD125" s="68"/>
      <c r="AE125" s="637"/>
      <c r="AF125" s="637"/>
      <c r="AG125" s="637"/>
      <c r="AH125" s="637"/>
      <c r="AI125" s="68"/>
      <c r="AJ125" s="59"/>
      <c r="AK125" s="59"/>
      <c r="AL125" s="59"/>
    </row>
    <row r="126" spans="6:38">
      <c r="F126" s="413"/>
      <c r="L126" s="97"/>
      <c r="M126" s="126"/>
      <c r="N126" s="227"/>
      <c r="O126" s="97"/>
      <c r="P126" s="97"/>
      <c r="Q126" s="97"/>
      <c r="R126" s="97"/>
      <c r="S126" s="97"/>
      <c r="T126" s="97"/>
      <c r="U126" s="97"/>
      <c r="V126" s="97"/>
      <c r="W126" s="97"/>
      <c r="X126" s="97"/>
      <c r="Y126" s="353"/>
      <c r="Z126" s="354"/>
      <c r="AA126" s="97"/>
      <c r="AB126" s="353"/>
      <c r="AC126" s="355"/>
      <c r="AD126" s="68"/>
      <c r="AE126" s="68"/>
      <c r="AF126" s="68"/>
      <c r="AG126" s="68"/>
      <c r="AH126" s="68"/>
      <c r="AI126" s="68"/>
      <c r="AJ126" s="59"/>
      <c r="AK126" s="59"/>
      <c r="AL126" s="59"/>
    </row>
    <row r="127" spans="6:38">
      <c r="F127" s="413"/>
      <c r="L127" s="92"/>
      <c r="M127" s="91"/>
      <c r="N127" s="227"/>
      <c r="O127" s="92"/>
      <c r="P127" s="92"/>
      <c r="Q127" s="92"/>
      <c r="R127" s="92"/>
      <c r="S127" s="92"/>
      <c r="T127" s="92"/>
      <c r="U127" s="92"/>
      <c r="V127" s="92"/>
      <c r="W127" s="92"/>
      <c r="X127" s="92"/>
      <c r="Y127" s="353"/>
      <c r="Z127" s="354"/>
      <c r="AA127" s="92"/>
      <c r="AB127" s="353"/>
      <c r="AC127" s="354"/>
      <c r="AD127" s="68"/>
      <c r="AE127" s="357"/>
      <c r="AF127" s="357"/>
      <c r="AG127" s="357"/>
      <c r="AH127" s="68"/>
      <c r="AI127" s="68"/>
      <c r="AJ127" s="59"/>
      <c r="AK127" s="59"/>
      <c r="AL127" s="59"/>
    </row>
    <row r="128" spans="6:38">
      <c r="F128" s="413"/>
      <c r="L128" s="126"/>
      <c r="M128" s="68"/>
      <c r="N128" s="97"/>
      <c r="O128" s="126"/>
      <c r="P128" s="126"/>
      <c r="Q128" s="126"/>
      <c r="R128" s="126"/>
      <c r="S128" s="126"/>
      <c r="T128" s="126"/>
      <c r="U128" s="126"/>
      <c r="V128" s="126"/>
      <c r="W128" s="126"/>
      <c r="X128" s="126"/>
      <c r="Y128" s="353"/>
      <c r="Z128" s="354"/>
      <c r="AA128" s="126"/>
      <c r="AB128" s="353"/>
      <c r="AC128" s="354"/>
      <c r="AD128" s="68"/>
      <c r="AE128" s="68"/>
      <c r="AF128" s="68"/>
      <c r="AG128" s="68"/>
      <c r="AH128" s="68"/>
      <c r="AI128" s="68"/>
      <c r="AJ128" s="59"/>
      <c r="AK128" s="59"/>
      <c r="AL128" s="59"/>
    </row>
    <row r="129" spans="2:38">
      <c r="F129" s="413"/>
      <c r="L129" s="91"/>
      <c r="M129" s="68"/>
      <c r="N129" s="92"/>
      <c r="O129" s="91"/>
      <c r="P129" s="91"/>
      <c r="Q129" s="91"/>
      <c r="R129" s="91"/>
      <c r="S129" s="91"/>
      <c r="T129" s="91"/>
      <c r="U129" s="91"/>
      <c r="V129" s="91"/>
      <c r="W129" s="91"/>
      <c r="X129" s="91"/>
      <c r="Y129" s="353"/>
      <c r="Z129" s="354"/>
      <c r="AA129" s="91"/>
      <c r="AB129" s="353"/>
      <c r="AC129" s="354"/>
      <c r="AD129" s="68"/>
      <c r="AE129" s="68"/>
      <c r="AF129" s="68"/>
      <c r="AG129" s="68"/>
      <c r="AH129" s="68"/>
      <c r="AI129" s="68"/>
      <c r="AJ129" s="59"/>
      <c r="AK129" s="59"/>
      <c r="AL129" s="59"/>
    </row>
    <row r="130" spans="2:38">
      <c r="F130" s="413"/>
      <c r="L130" s="68"/>
      <c r="M130" s="68"/>
      <c r="N130" s="126"/>
      <c r="O130" s="68"/>
      <c r="P130" s="68"/>
      <c r="Q130" s="68"/>
      <c r="R130" s="68"/>
      <c r="S130" s="68"/>
      <c r="T130" s="68"/>
      <c r="U130" s="68"/>
      <c r="V130" s="68"/>
      <c r="W130" s="68"/>
      <c r="X130" s="68"/>
      <c r="Y130" s="353"/>
      <c r="Z130" s="354"/>
      <c r="AA130" s="68"/>
      <c r="AB130" s="353"/>
      <c r="AC130" s="354"/>
      <c r="AD130" s="68"/>
      <c r="AE130" s="68"/>
      <c r="AF130" s="68"/>
      <c r="AG130" s="68"/>
      <c r="AH130" s="68"/>
      <c r="AI130" s="68"/>
      <c r="AJ130" s="59"/>
      <c r="AK130" s="59"/>
      <c r="AL130" s="59"/>
    </row>
    <row r="131" spans="2:38">
      <c r="F131" s="413"/>
      <c r="L131" s="68"/>
      <c r="M131" s="96"/>
      <c r="N131" s="91"/>
      <c r="O131" s="68"/>
      <c r="P131" s="68"/>
      <c r="Q131" s="68"/>
      <c r="R131" s="68"/>
      <c r="S131" s="68"/>
      <c r="T131" s="68"/>
      <c r="U131" s="68"/>
      <c r="V131" s="68"/>
      <c r="W131" s="68"/>
      <c r="X131" s="68"/>
      <c r="Y131" s="353"/>
      <c r="Z131" s="354"/>
      <c r="AA131" s="68"/>
      <c r="AB131" s="353"/>
      <c r="AC131" s="354"/>
      <c r="AD131" s="68"/>
      <c r="AE131" s="68"/>
      <c r="AF131" s="68"/>
      <c r="AG131" s="68"/>
      <c r="AH131" s="68"/>
      <c r="AI131" s="68"/>
      <c r="AJ131" s="59"/>
      <c r="AK131" s="59"/>
      <c r="AL131" s="59"/>
    </row>
    <row r="132" spans="2:38">
      <c r="F132" s="413"/>
      <c r="L132" s="68"/>
      <c r="M132" s="97"/>
      <c r="N132" s="68"/>
      <c r="O132" s="68"/>
      <c r="P132" s="68"/>
      <c r="Q132" s="68"/>
      <c r="R132" s="68"/>
      <c r="S132" s="68"/>
      <c r="T132" s="68"/>
      <c r="U132" s="68"/>
      <c r="V132" s="68"/>
      <c r="W132" s="68"/>
      <c r="X132" s="68"/>
      <c r="Y132" s="353"/>
      <c r="Z132" s="354"/>
      <c r="AA132" s="68"/>
      <c r="AB132" s="353"/>
      <c r="AC132" s="354"/>
      <c r="AD132" s="68"/>
      <c r="AE132" s="68"/>
      <c r="AF132" s="68"/>
      <c r="AG132" s="68"/>
      <c r="AH132" s="68"/>
      <c r="AI132" s="68"/>
      <c r="AJ132" s="59"/>
      <c r="AK132" s="59"/>
      <c r="AL132" s="59"/>
    </row>
    <row r="133" spans="2:38">
      <c r="F133" s="413"/>
      <c r="L133" s="95"/>
      <c r="M133" s="73"/>
      <c r="N133" s="68"/>
      <c r="O133" s="96"/>
      <c r="P133" s="96"/>
      <c r="Q133" s="96"/>
      <c r="R133" s="96"/>
      <c r="S133" s="96"/>
      <c r="T133" s="96"/>
      <c r="U133" s="96"/>
      <c r="V133" s="96"/>
      <c r="W133" s="96"/>
      <c r="X133" s="96"/>
      <c r="Y133" s="359"/>
      <c r="Z133" s="354"/>
      <c r="AA133" s="96"/>
      <c r="AB133" s="96"/>
      <c r="AC133" s="68"/>
      <c r="AD133" s="68"/>
      <c r="AE133" s="68"/>
      <c r="AF133" s="68"/>
      <c r="AG133" s="68"/>
      <c r="AH133" s="68"/>
      <c r="AI133" s="68"/>
      <c r="AJ133" s="59"/>
      <c r="AK133" s="59"/>
      <c r="AL133" s="59"/>
    </row>
    <row r="134" spans="2:38">
      <c r="F134" s="413"/>
      <c r="L134" s="97"/>
      <c r="M134" s="91"/>
      <c r="N134" s="68"/>
      <c r="O134" s="97"/>
      <c r="P134" s="97"/>
      <c r="Q134" s="97"/>
      <c r="R134" s="97"/>
      <c r="S134" s="97"/>
      <c r="T134" s="97"/>
      <c r="U134" s="97"/>
      <c r="V134" s="97"/>
      <c r="W134" s="97"/>
      <c r="X134" s="97"/>
      <c r="Y134" s="360"/>
      <c r="Z134" s="361"/>
      <c r="AA134" s="97"/>
      <c r="AB134" s="97"/>
      <c r="AC134" s="68"/>
      <c r="AD134" s="68"/>
      <c r="AE134" s="68"/>
      <c r="AF134" s="68"/>
      <c r="AG134" s="68"/>
      <c r="AH134" s="68"/>
      <c r="AI134" s="68"/>
      <c r="AJ134" s="59"/>
      <c r="AK134" s="59"/>
      <c r="AL134" s="59"/>
    </row>
    <row r="135" spans="2:38">
      <c r="C135" s="73"/>
      <c r="D135" s="73"/>
      <c r="E135" s="73"/>
      <c r="F135" s="413"/>
      <c r="L135" s="73"/>
      <c r="N135" s="96"/>
      <c r="O135" s="68"/>
      <c r="P135" s="68"/>
      <c r="Q135" s="68"/>
      <c r="R135" s="68"/>
      <c r="S135" s="68"/>
      <c r="T135" s="68"/>
      <c r="U135" s="68"/>
      <c r="V135" s="68"/>
      <c r="W135" s="68"/>
      <c r="X135" s="68"/>
      <c r="Y135" s="360"/>
      <c r="Z135" s="361"/>
      <c r="AA135" s="68"/>
      <c r="AB135" s="68"/>
      <c r="AC135" s="68"/>
      <c r="AD135" s="59"/>
      <c r="AE135" s="59"/>
      <c r="AF135" s="59"/>
      <c r="AG135" s="59"/>
      <c r="AH135" s="68"/>
      <c r="AI135" s="68"/>
      <c r="AJ135" s="59"/>
      <c r="AK135" s="59"/>
      <c r="AL135" s="59"/>
    </row>
    <row r="136" spans="2:38">
      <c r="C136" s="80"/>
      <c r="D136" s="98"/>
      <c r="E136" s="413"/>
      <c r="F136" s="414"/>
      <c r="L136" s="91"/>
      <c r="N136" s="97"/>
      <c r="O136" s="91"/>
      <c r="P136" s="91"/>
      <c r="Q136" s="91"/>
      <c r="R136" s="91"/>
      <c r="S136" s="91"/>
      <c r="T136" s="91"/>
      <c r="U136" s="91"/>
      <c r="V136" s="91"/>
      <c r="W136" s="91"/>
      <c r="X136" s="91"/>
      <c r="Y136" s="91"/>
      <c r="Z136" s="361"/>
      <c r="AA136" s="91"/>
      <c r="AB136" s="91"/>
      <c r="AC136" s="68"/>
      <c r="AD136" s="59"/>
      <c r="AE136" s="59"/>
      <c r="AF136" s="59"/>
      <c r="AG136" s="59"/>
      <c r="AH136" s="59"/>
      <c r="AI136" s="68"/>
      <c r="AJ136" s="59"/>
      <c r="AK136" s="59"/>
      <c r="AL136" s="59"/>
    </row>
    <row r="137" spans="2:38">
      <c r="B137" s="73"/>
      <c r="C137" s="80"/>
      <c r="D137" s="98"/>
      <c r="E137" s="413"/>
      <c r="F137" s="73"/>
      <c r="N137" s="68"/>
      <c r="O137" s="59"/>
      <c r="P137" s="59"/>
      <c r="Q137" s="59"/>
      <c r="R137" s="59"/>
      <c r="S137" s="59"/>
      <c r="T137" s="59"/>
      <c r="U137" s="59"/>
      <c r="V137" s="59"/>
      <c r="W137" s="59"/>
      <c r="X137" s="59"/>
      <c r="Y137" s="59"/>
      <c r="Z137" s="362"/>
      <c r="AA137" s="59"/>
      <c r="AB137" s="59"/>
      <c r="AC137" s="59"/>
      <c r="AD137" s="59"/>
      <c r="AE137" s="59"/>
      <c r="AF137" s="59"/>
      <c r="AG137" s="59"/>
      <c r="AH137" s="59"/>
      <c r="AI137" s="68"/>
      <c r="AJ137" s="59"/>
      <c r="AK137" s="59"/>
      <c r="AL137" s="59"/>
    </row>
    <row r="138" spans="2:38">
      <c r="B138" s="73"/>
      <c r="C138" s="80"/>
      <c r="D138" s="68"/>
      <c r="E138" s="413"/>
      <c r="N138" s="91"/>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59"/>
    </row>
    <row r="139" spans="2:38">
      <c r="B139" s="73"/>
      <c r="C139" s="82"/>
      <c r="D139" s="73"/>
      <c r="E139" s="413"/>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row>
    <row r="140" spans="2:38">
      <c r="B140" s="73"/>
      <c r="C140" s="82"/>
      <c r="D140" s="73"/>
      <c r="E140" s="413"/>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59"/>
    </row>
    <row r="141" spans="2:38">
      <c r="B141" s="73"/>
      <c r="C141" s="82"/>
      <c r="D141" s="73"/>
      <c r="E141" s="413"/>
      <c r="N141" s="59"/>
      <c r="AK141" s="59"/>
      <c r="AL141" s="59"/>
    </row>
    <row r="142" spans="2:38">
      <c r="B142" s="73"/>
      <c r="C142" s="82"/>
      <c r="D142" s="73"/>
      <c r="E142" s="413"/>
    </row>
    <row r="143" spans="2:38">
      <c r="B143" s="73"/>
      <c r="C143" s="82"/>
      <c r="D143" s="73"/>
      <c r="E143" s="413"/>
    </row>
    <row r="144" spans="2:38">
      <c r="B144" s="73"/>
      <c r="C144" s="82"/>
      <c r="D144" s="73"/>
      <c r="E144" s="413"/>
    </row>
  </sheetData>
  <sortState ref="AE116:AF133">
    <sortCondition ref="AE116:AE133"/>
  </sortState>
  <mergeCells count="14">
    <mergeCell ref="O26:T28"/>
    <mergeCell ref="Q62:Q64"/>
    <mergeCell ref="R82:T82"/>
    <mergeCell ref="R69:S69"/>
    <mergeCell ref="R72:T72"/>
    <mergeCell ref="R81:T81"/>
    <mergeCell ref="S75:T75"/>
    <mergeCell ref="R73:T73"/>
    <mergeCell ref="R78:T78"/>
    <mergeCell ref="B72:E73"/>
    <mergeCell ref="B74:E75"/>
    <mergeCell ref="AE115:AH125"/>
    <mergeCell ref="R64:T64"/>
    <mergeCell ref="R61:T61"/>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sheetPr codeName="Sheet8" enableFormatConditionsCalculation="0"/>
  <dimension ref="A2:BG59"/>
  <sheetViews>
    <sheetView showGridLines="0" zoomScale="90" zoomScaleNormal="90" zoomScalePageLayoutView="125" workbookViewId="0">
      <pane xSplit="28350" topLeftCell="T1"/>
      <selection activeCell="E43" sqref="E43"/>
      <selection pane="topRight" activeCell="T1" sqref="T1"/>
    </sheetView>
  </sheetViews>
  <sheetFormatPr defaultColWidth="8.85546875" defaultRowHeight="14.25"/>
  <cols>
    <col min="1" max="1" width="54.28515625" style="100" customWidth="1"/>
    <col min="2" max="2" width="14" style="100" bestFit="1" customWidth="1"/>
    <col min="3" max="13" width="12.7109375" style="100" bestFit="1" customWidth="1"/>
    <col min="14" max="17" width="14.5703125" style="100" bestFit="1" customWidth="1"/>
    <col min="18" max="19" width="12.7109375" style="100" bestFit="1" customWidth="1"/>
    <col min="20" max="20" width="14.5703125" style="100" bestFit="1" customWidth="1"/>
    <col min="21" max="16384" width="8.85546875" style="100"/>
  </cols>
  <sheetData>
    <row r="2" spans="1:59" ht="18">
      <c r="A2" s="104" t="s">
        <v>763</v>
      </c>
    </row>
    <row r="4" spans="1:59" ht="15">
      <c r="A4" s="377" t="s">
        <v>577</v>
      </c>
      <c r="B4" s="134">
        <v>1993</v>
      </c>
      <c r="C4" s="134">
        <v>1994</v>
      </c>
      <c r="D4" s="134">
        <v>1995</v>
      </c>
      <c r="E4" s="134">
        <v>1996</v>
      </c>
      <c r="F4" s="134">
        <v>1997</v>
      </c>
      <c r="G4" s="134">
        <v>1998</v>
      </c>
      <c r="H4" s="135">
        <v>1999</v>
      </c>
      <c r="I4" s="135">
        <v>2000</v>
      </c>
      <c r="J4" s="135">
        <v>2001</v>
      </c>
      <c r="K4" s="135">
        <v>2002</v>
      </c>
      <c r="L4" s="135">
        <v>2003</v>
      </c>
      <c r="M4" s="135">
        <v>2004</v>
      </c>
      <c r="N4" s="135">
        <v>2005</v>
      </c>
      <c r="O4" s="135">
        <v>2006</v>
      </c>
      <c r="P4" s="135">
        <v>2007</v>
      </c>
      <c r="Q4" s="135">
        <v>2008</v>
      </c>
      <c r="R4" s="135">
        <v>2009</v>
      </c>
      <c r="S4" s="135">
        <v>2010</v>
      </c>
      <c r="T4" s="135">
        <v>2011</v>
      </c>
      <c r="U4" s="135">
        <v>2012</v>
      </c>
      <c r="V4" s="135">
        <v>2013</v>
      </c>
      <c r="W4" s="135">
        <v>2014</v>
      </c>
      <c r="X4" s="135">
        <v>2015</v>
      </c>
      <c r="Y4" s="135">
        <v>2016</v>
      </c>
      <c r="Z4" s="135">
        <v>2017</v>
      </c>
      <c r="AA4" s="135">
        <v>2018</v>
      </c>
      <c r="AB4" s="135">
        <v>2019</v>
      </c>
      <c r="AC4" s="135">
        <v>2020</v>
      </c>
      <c r="AD4" s="135">
        <v>2021</v>
      </c>
      <c r="AE4" s="135">
        <v>2022</v>
      </c>
      <c r="AF4" s="135">
        <v>2023</v>
      </c>
      <c r="AG4" s="135">
        <v>2024</v>
      </c>
      <c r="AH4" s="135">
        <v>2025</v>
      </c>
      <c r="AI4" s="135">
        <v>2026</v>
      </c>
      <c r="AJ4" s="135">
        <v>2027</v>
      </c>
      <c r="AK4" s="135">
        <v>2028</v>
      </c>
      <c r="AL4" s="135">
        <v>2029</v>
      </c>
      <c r="AM4" s="135">
        <v>2030</v>
      </c>
      <c r="AN4" s="135">
        <v>2031</v>
      </c>
      <c r="AO4" s="135">
        <v>2032</v>
      </c>
      <c r="AP4" s="135">
        <v>2033</v>
      </c>
      <c r="AQ4" s="135">
        <v>2034</v>
      </c>
      <c r="AR4" s="135">
        <v>2035</v>
      </c>
      <c r="AS4" s="135">
        <v>2036</v>
      </c>
      <c r="AT4" s="135">
        <v>2037</v>
      </c>
      <c r="AU4" s="135">
        <v>2038</v>
      </c>
      <c r="AV4" s="135">
        <v>2039</v>
      </c>
      <c r="AW4" s="135">
        <v>2040</v>
      </c>
      <c r="AX4" s="135">
        <v>2041</v>
      </c>
      <c r="AY4" s="135">
        <v>2042</v>
      </c>
      <c r="AZ4" s="135">
        <v>2043</v>
      </c>
      <c r="BA4" s="135">
        <v>2044</v>
      </c>
      <c r="BB4" s="135">
        <v>2045</v>
      </c>
      <c r="BC4" s="135">
        <v>2046</v>
      </c>
      <c r="BD4" s="135">
        <v>2047</v>
      </c>
      <c r="BE4" s="135">
        <v>2048</v>
      </c>
      <c r="BF4" s="135">
        <v>2049</v>
      </c>
      <c r="BG4" s="150">
        <v>2050</v>
      </c>
    </row>
    <row r="5" spans="1:59">
      <c r="A5" s="378" t="s">
        <v>764</v>
      </c>
      <c r="B5" s="149">
        <f>'Invest. vs. Ship.'!U82</f>
        <v>930275.87419354403</v>
      </c>
      <c r="C5" s="149">
        <f>'Invest. vs. Ship.'!V82</f>
        <v>1021938.0079936052</v>
      </c>
      <c r="D5" s="149">
        <f>'Invest. vs. Ship.'!W82</f>
        <v>1087395.3048973144</v>
      </c>
      <c r="E5" s="149">
        <f>'Invest. vs. Ship.'!X82</f>
        <v>1182654.1407114626</v>
      </c>
      <c r="F5" s="149">
        <f>'Invest. vs. Ship.'!Y82</f>
        <v>1294633.9817315328</v>
      </c>
      <c r="G5" s="149">
        <f>'Invest. vs. Ship.'!Z82</f>
        <v>1433162.0536429142</v>
      </c>
      <c r="H5" s="149">
        <f>'Invest. vs. Ship.'!AA82</f>
        <v>1573061.9501206758</v>
      </c>
      <c r="I5" s="149">
        <f>'Invest. vs. Ship.'!AB82</f>
        <v>1713510.3564516129</v>
      </c>
      <c r="J5" s="149">
        <f>'Invest. vs. Ship.'!AC82</f>
        <v>1700211</v>
      </c>
      <c r="K5" s="149">
        <f>'Invest. vs. Ship.'!AD82</f>
        <v>1645571.3368592351</v>
      </c>
      <c r="L5" s="149">
        <f>'Invest. vs. Ship.'!AE82</f>
        <v>1738579.6529942576</v>
      </c>
      <c r="M5" s="149">
        <f>'Invest. vs. Ship.'!AF82</f>
        <v>1928592.4152334153</v>
      </c>
      <c r="N5" s="149">
        <f>'Invest. vs. Ship.'!AG82</f>
        <v>2122329</v>
      </c>
      <c r="O5" s="149">
        <f>'Invest. vs. Ship.'!AH82</f>
        <v>2222267.5594294774</v>
      </c>
      <c r="P5" s="149">
        <f>'Invest. vs. Ship.'!AI82</f>
        <v>2202025.1924587591</v>
      </c>
      <c r="Q5" s="149">
        <f>'Invest. vs. Ship.'!AJ82</f>
        <v>2030230.7802621438</v>
      </c>
      <c r="R5" s="149">
        <f>'Invest. vs. Ship.'!AK82</f>
        <v>1608781.1507996952</v>
      </c>
      <c r="S5" s="149">
        <f>'Invest. vs. Ship.'!AL82</f>
        <v>1630632.0823798629</v>
      </c>
      <c r="T5" s="149">
        <f>'Invest. vs. Ship.'!AM82</f>
        <v>1742375.6088158889</v>
      </c>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136"/>
    </row>
    <row r="6" spans="1:59">
      <c r="A6" s="378" t="s">
        <v>765</v>
      </c>
      <c r="B6" s="149">
        <f>'Invest. vs. Ship.'!U72</f>
        <v>141068.56377161224</v>
      </c>
      <c r="C6" s="149">
        <f>'Invest. vs. Ship.'!V72</f>
        <v>154727.78500967228</v>
      </c>
      <c r="D6" s="149">
        <f>'Invest. vs. Ship.'!W72</f>
        <v>172934.15260110586</v>
      </c>
      <c r="E6" s="149">
        <f>'Invest. vs. Ship.'!X72</f>
        <v>183085.46388118577</v>
      </c>
      <c r="F6" s="149">
        <f>'Invest. vs. Ship.'!Y72</f>
        <v>194222.79024106433</v>
      </c>
      <c r="G6" s="149">
        <f>'Invest. vs. Ship.'!Z72</f>
        <v>209727.74536989591</v>
      </c>
      <c r="H6" s="149">
        <f>'Invest. vs. Ship.'!AA72</f>
        <v>212845.41659332262</v>
      </c>
      <c r="I6" s="149">
        <f>'Invest. vs. Ship.'!AB72</f>
        <v>229950.07145604838</v>
      </c>
      <c r="J6" s="376">
        <f>'Invest. vs. Ship.'!AC72</f>
        <v>218219.33420000001</v>
      </c>
      <c r="K6" s="149">
        <f>'Invest. vs. Ship.'!AD72</f>
        <v>203276.2466369406</v>
      </c>
      <c r="L6" s="149">
        <f>'Invest. vs. Ship.'!AE72</f>
        <v>209988.86427350287</v>
      </c>
      <c r="M6" s="149">
        <f>'Invest. vs. Ship.'!AF72</f>
        <v>224296.41190081902</v>
      </c>
      <c r="N6" s="149">
        <f>'Invest. vs. Ship.'!AG72</f>
        <v>252982.08780000001</v>
      </c>
      <c r="O6" s="149">
        <f>'Invest. vs. Ship.'!AH72</f>
        <v>279560.00011798734</v>
      </c>
      <c r="P6" s="149">
        <f>'Invest. vs. Ship.'!AI72</f>
        <v>297714.68717643362</v>
      </c>
      <c r="Q6" s="149">
        <f>'Invest. vs. Ship.'!AJ72</f>
        <v>296852.12486784894</v>
      </c>
      <c r="R6" s="149">
        <f>'Invest. vs. Ship.'!AK72</f>
        <v>237582.37963625282</v>
      </c>
      <c r="S6" s="376">
        <f>'Invest. vs. Ship.'!AL72</f>
        <v>253756.02784645313</v>
      </c>
      <c r="T6" s="149">
        <f>'Invest. vs. Ship.'!AM72</f>
        <v>294142.73673190316</v>
      </c>
      <c r="U6" s="95"/>
      <c r="V6" s="95"/>
      <c r="W6" s="95"/>
      <c r="X6" s="95"/>
      <c r="Y6" s="95"/>
      <c r="Z6" s="95"/>
      <c r="AA6" s="95"/>
      <c r="AB6" s="95"/>
      <c r="AC6" s="95"/>
      <c r="AD6" s="95"/>
      <c r="AE6" s="95"/>
      <c r="AF6" s="95"/>
      <c r="AG6" s="95"/>
      <c r="AH6" s="95"/>
      <c r="AI6" s="95"/>
      <c r="AJ6" s="95"/>
      <c r="AK6" s="95"/>
      <c r="AL6" s="95"/>
      <c r="AM6" s="95"/>
      <c r="AN6" s="95"/>
      <c r="AO6" s="95"/>
      <c r="AP6" s="95"/>
      <c r="AQ6" s="95"/>
      <c r="AR6" s="95"/>
      <c r="AS6" s="95"/>
      <c r="AT6" s="95"/>
      <c r="AU6" s="95"/>
      <c r="AV6" s="95"/>
      <c r="AW6" s="95"/>
      <c r="AX6" s="95"/>
      <c r="AY6" s="95"/>
      <c r="AZ6" s="95"/>
      <c r="BA6" s="95"/>
      <c r="BB6" s="95"/>
      <c r="BC6" s="95"/>
      <c r="BD6" s="95"/>
      <c r="BE6" s="95"/>
      <c r="BF6" s="95"/>
      <c r="BG6" s="136"/>
    </row>
    <row r="7" spans="1:59">
      <c r="A7" s="379" t="s">
        <v>766</v>
      </c>
      <c r="B7" s="152">
        <f>B6/B5</f>
        <v>0.15164164489797669</v>
      </c>
      <c r="C7" s="152">
        <f>C6/C5</f>
        <v>0.15140623384137847</v>
      </c>
      <c r="D7" s="152">
        <f t="shared" ref="D7:R7" si="0">D6/D5</f>
        <v>0.15903522097461739</v>
      </c>
      <c r="E7" s="152">
        <f t="shared" si="0"/>
        <v>0.15480896534217939</v>
      </c>
      <c r="F7" s="152">
        <f t="shared" si="0"/>
        <v>0.1500213905873978</v>
      </c>
      <c r="G7" s="152">
        <f t="shared" si="0"/>
        <v>0.14633916997508753</v>
      </c>
      <c r="H7" s="152">
        <f t="shared" si="0"/>
        <v>0.13530644268459638</v>
      </c>
      <c r="I7" s="152">
        <f t="shared" si="0"/>
        <v>0.13419823848175372</v>
      </c>
      <c r="J7" s="152">
        <f t="shared" si="0"/>
        <v>0.12834838393587619</v>
      </c>
      <c r="K7" s="152">
        <f t="shared" si="0"/>
        <v>0.1235292825560009</v>
      </c>
      <c r="L7" s="152">
        <f t="shared" si="0"/>
        <v>0.12078184851171524</v>
      </c>
      <c r="M7" s="152">
        <f t="shared" si="0"/>
        <v>0.11630057762810017</v>
      </c>
      <c r="N7" s="152">
        <f t="shared" si="0"/>
        <v>0.11920022192600677</v>
      </c>
      <c r="O7" s="152">
        <f t="shared" si="0"/>
        <v>0.12579943352534864</v>
      </c>
      <c r="P7" s="152">
        <f t="shared" si="0"/>
        <v>0.13520040015709739</v>
      </c>
      <c r="Q7" s="152">
        <f t="shared" si="0"/>
        <v>0.14621595128683809</v>
      </c>
      <c r="R7" s="152">
        <f t="shared" si="0"/>
        <v>0.14767849531190433</v>
      </c>
      <c r="S7" s="152">
        <f>S6/S5</f>
        <v>0.15561819897232929</v>
      </c>
      <c r="T7" s="152">
        <f>T6/T5</f>
        <v>0.16881706518596259</v>
      </c>
      <c r="U7" s="137">
        <f ca="1">AVERAGE(OFFSET(T7, 0,0,1,-19))</f>
        <v>0.14053932451485088</v>
      </c>
      <c r="V7" s="137">
        <f t="shared" ref="V7:BG7" ca="1" si="1">AVERAGE(OFFSET(U7, 0,0,1,-19))</f>
        <v>0.13995499186310742</v>
      </c>
      <c r="W7" s="137">
        <f t="shared" ca="1" si="1"/>
        <v>0.13935229491688264</v>
      </c>
      <c r="X7" s="137">
        <f t="shared" ca="1" si="1"/>
        <v>0.13831635144015977</v>
      </c>
      <c r="Y7" s="137">
        <f t="shared" ca="1" si="1"/>
        <v>0.13744831912952718</v>
      </c>
      <c r="Z7" s="137">
        <f t="shared" ca="1" si="1"/>
        <v>0.13678657852648135</v>
      </c>
      <c r="AA7" s="137">
        <f t="shared" ca="1" si="1"/>
        <v>0.13628381055550207</v>
      </c>
      <c r="AB7" s="137">
        <f t="shared" ca="1" si="1"/>
        <v>0.13633525096976026</v>
      </c>
      <c r="AC7" s="137">
        <f t="shared" ca="1" si="1"/>
        <v>0.13644772531123428</v>
      </c>
      <c r="AD7" s="137">
        <f t="shared" ca="1" si="1"/>
        <v>0.13687400643625311</v>
      </c>
      <c r="AE7" s="137">
        <f t="shared" ca="1" si="1"/>
        <v>0.13757636032468745</v>
      </c>
      <c r="AF7" s="137">
        <f t="shared" ca="1" si="1"/>
        <v>0.13846028199905441</v>
      </c>
      <c r="AG7" s="137">
        <f t="shared" ca="1" si="1"/>
        <v>0.13962658222910465</v>
      </c>
      <c r="AH7" s="137">
        <f t="shared" ca="1" si="1"/>
        <v>0.14070165382400454</v>
      </c>
      <c r="AI7" s="137">
        <f t="shared" ca="1" si="1"/>
        <v>0.14148598120814432</v>
      </c>
      <c r="AJ7" s="137">
        <f t="shared" ca="1" si="1"/>
        <v>0.14181680126346258</v>
      </c>
      <c r="AK7" s="137">
        <f t="shared" ca="1" si="1"/>
        <v>0.14158526705170599</v>
      </c>
      <c r="AL7" s="137">
        <f t="shared" ca="1" si="1"/>
        <v>0.141264570827485</v>
      </c>
      <c r="AM7" s="137">
        <f t="shared" ca="1" si="1"/>
        <v>0.14050911671459843</v>
      </c>
      <c r="AN7" s="137">
        <f t="shared" ca="1" si="1"/>
        <v>0.13901922468978981</v>
      </c>
      <c r="AO7" s="137">
        <f t="shared" ca="1" si="1"/>
        <v>0.1389392194358392</v>
      </c>
      <c r="AP7" s="137">
        <f t="shared" ca="1" si="1"/>
        <v>0.13888575772914086</v>
      </c>
      <c r="AQ7" s="137">
        <f t="shared" ca="1" si="1"/>
        <v>0.13886120314031236</v>
      </c>
      <c r="AR7" s="137">
        <f t="shared" ca="1" si="1"/>
        <v>0.13888987954558357</v>
      </c>
      <c r="AS7" s="137">
        <f t="shared" ca="1" si="1"/>
        <v>0.13896575114642865</v>
      </c>
      <c r="AT7" s="137">
        <f t="shared" ca="1" si="1"/>
        <v>0.1390804444422154</v>
      </c>
      <c r="AU7" s="137">
        <f t="shared" ca="1" si="1"/>
        <v>0.1392276356994108</v>
      </c>
      <c r="AV7" s="137">
        <f t="shared" ca="1" si="1"/>
        <v>0.13937986647465558</v>
      </c>
      <c r="AW7" s="137">
        <f t="shared" ca="1" si="1"/>
        <v>0.13953418969378301</v>
      </c>
      <c r="AX7" s="137">
        <f t="shared" ca="1" si="1"/>
        <v>0.13967419933891614</v>
      </c>
      <c r="AY7" s="137">
        <f t="shared" ca="1" si="1"/>
        <v>0.13978461191861241</v>
      </c>
      <c r="AZ7" s="137">
        <f t="shared" ca="1" si="1"/>
        <v>0.13985431349332597</v>
      </c>
      <c r="BA7" s="137">
        <f t="shared" ca="1" si="1"/>
        <v>0.13986629934933761</v>
      </c>
      <c r="BB7" s="493">
        <f t="shared" ca="1" si="1"/>
        <v>0.13982233332435515</v>
      </c>
      <c r="BC7" s="493">
        <f t="shared" ca="1" si="1"/>
        <v>0.13973477290941888</v>
      </c>
      <c r="BD7" s="493">
        <f t="shared" ca="1" si="1"/>
        <v>0.13962519246973237</v>
      </c>
      <c r="BE7" s="493">
        <f t="shared" ca="1" si="1"/>
        <v>0.13952203064962848</v>
      </c>
      <c r="BF7" s="493">
        <f t="shared" ca="1" si="1"/>
        <v>0.13943031800868866</v>
      </c>
      <c r="BG7" s="494">
        <f t="shared" ca="1" si="1"/>
        <v>0.13937353912943024</v>
      </c>
    </row>
    <row r="8" spans="1:59" ht="15">
      <c r="A8" s="609" t="s">
        <v>595</v>
      </c>
      <c r="B8" s="58"/>
      <c r="C8" s="58"/>
      <c r="D8" s="58"/>
      <c r="E8" s="58"/>
      <c r="F8" s="58"/>
      <c r="G8" s="58"/>
      <c r="H8" s="58"/>
      <c r="I8" s="58"/>
      <c r="J8" s="58"/>
      <c r="K8" s="58"/>
      <c r="L8" s="58"/>
      <c r="M8" s="58"/>
      <c r="N8" s="58"/>
      <c r="O8" s="58"/>
      <c r="P8" s="58"/>
      <c r="Q8" s="58"/>
      <c r="R8" s="58"/>
      <c r="S8" s="58"/>
      <c r="T8" s="58"/>
      <c r="U8" s="58"/>
      <c r="V8" s="58"/>
      <c r="W8" s="138"/>
      <c r="X8" s="138"/>
      <c r="Y8" s="138"/>
      <c r="Z8" s="138"/>
      <c r="AA8" s="138"/>
      <c r="AB8" s="138"/>
      <c r="AC8" s="138"/>
      <c r="AD8" s="138"/>
      <c r="AE8" s="138"/>
      <c r="AF8" s="138"/>
      <c r="AG8" s="138"/>
      <c r="AH8" s="138"/>
      <c r="AI8" s="138"/>
      <c r="AJ8" s="138"/>
      <c r="AK8" s="138"/>
      <c r="AL8" s="138"/>
      <c r="AM8" s="138"/>
      <c r="AN8" s="138"/>
      <c r="AO8" s="138"/>
      <c r="AP8" s="138"/>
      <c r="AQ8" s="138"/>
      <c r="AR8" s="138"/>
      <c r="AS8" s="138"/>
      <c r="AT8" s="138"/>
      <c r="AU8" s="138"/>
      <c r="AV8" s="141"/>
      <c r="AW8" s="141"/>
      <c r="AX8" s="141"/>
      <c r="AY8" s="141"/>
      <c r="AZ8" s="141"/>
      <c r="BA8" s="141"/>
    </row>
    <row r="9" spans="1:59">
      <c r="A9" s="142"/>
      <c r="B9" s="143"/>
      <c r="C9" s="143"/>
      <c r="D9" s="143"/>
      <c r="E9" s="143"/>
      <c r="F9" s="143"/>
      <c r="G9" s="143"/>
      <c r="H9" s="143"/>
      <c r="I9" s="143"/>
      <c r="J9" s="143"/>
      <c r="K9" s="143"/>
      <c r="L9" s="143"/>
      <c r="M9" s="143"/>
      <c r="N9" s="143"/>
      <c r="O9" s="143"/>
      <c r="P9" s="143"/>
      <c r="Q9" s="144"/>
      <c r="R9" s="144"/>
      <c r="S9" s="144"/>
      <c r="T9" s="144"/>
      <c r="U9" s="144"/>
      <c r="V9" s="144"/>
      <c r="W9" s="144"/>
      <c r="X9" s="144"/>
      <c r="Y9" s="144"/>
      <c r="Z9" s="144"/>
      <c r="AA9" s="144"/>
      <c r="AB9" s="144"/>
      <c r="AC9" s="144"/>
      <c r="AD9" s="144"/>
      <c r="AE9" s="144"/>
      <c r="AF9" s="144"/>
      <c r="AG9" s="144"/>
      <c r="AH9" s="144"/>
      <c r="AI9" s="144"/>
      <c r="AJ9" s="144"/>
      <c r="AK9" s="144"/>
      <c r="AL9" s="144"/>
      <c r="AM9" s="138"/>
      <c r="AN9" s="138"/>
      <c r="AO9" s="138"/>
      <c r="AP9" s="138"/>
      <c r="AQ9" s="138"/>
      <c r="AR9" s="138"/>
      <c r="AS9" s="138"/>
      <c r="AT9" s="138"/>
      <c r="AU9" s="138"/>
      <c r="AV9" s="141"/>
      <c r="AW9" s="141"/>
      <c r="AX9" s="141"/>
      <c r="AY9" s="141"/>
      <c r="AZ9" s="141"/>
      <c r="BA9" s="141"/>
    </row>
    <row r="10" spans="1:59">
      <c r="A10" s="142"/>
      <c r="B10" s="143"/>
      <c r="C10" s="143"/>
      <c r="D10" s="143"/>
      <c r="E10" s="143"/>
      <c r="F10" s="143"/>
      <c r="G10" s="143"/>
      <c r="H10" s="143"/>
      <c r="I10" s="143"/>
      <c r="J10" s="143"/>
      <c r="K10" s="143"/>
      <c r="L10" s="143"/>
      <c r="M10" s="143"/>
      <c r="N10" s="143"/>
      <c r="O10" s="143"/>
      <c r="P10" s="143"/>
      <c r="Q10" s="144"/>
      <c r="R10" s="144"/>
      <c r="S10" s="144"/>
      <c r="T10" s="144"/>
      <c r="U10" s="144"/>
      <c r="V10" s="144"/>
      <c r="W10" s="144"/>
      <c r="X10" s="144"/>
      <c r="Y10" s="144"/>
      <c r="Z10" s="144"/>
      <c r="AA10" s="144"/>
      <c r="AB10" s="144"/>
      <c r="AC10" s="144"/>
      <c r="AD10" s="144"/>
      <c r="AE10" s="144"/>
      <c r="AF10" s="144"/>
      <c r="AG10" s="144"/>
      <c r="AH10" s="144"/>
      <c r="AI10" s="144"/>
      <c r="AJ10" s="144"/>
      <c r="AK10" s="144"/>
      <c r="AL10" s="144"/>
      <c r="AM10" s="138"/>
      <c r="AN10" s="138"/>
      <c r="AO10" s="138"/>
      <c r="AP10" s="138"/>
      <c r="AQ10" s="138"/>
      <c r="AR10" s="138"/>
      <c r="AS10" s="138"/>
      <c r="AT10" s="138"/>
      <c r="AU10" s="138"/>
      <c r="AV10" s="141"/>
      <c r="AW10" s="141"/>
      <c r="AX10" s="141"/>
      <c r="AY10" s="141"/>
      <c r="AZ10" s="141"/>
      <c r="BA10" s="141"/>
    </row>
    <row r="11" spans="1:59">
      <c r="A11" s="142"/>
      <c r="B11" s="143"/>
      <c r="C11" s="143"/>
      <c r="D11" s="143"/>
      <c r="E11" s="143"/>
      <c r="F11" s="143"/>
      <c r="G11" s="143"/>
      <c r="H11" s="143"/>
      <c r="I11" s="143"/>
      <c r="J11" s="143"/>
      <c r="K11" s="143"/>
      <c r="L11" s="143"/>
      <c r="M11" s="143"/>
      <c r="N11" s="143"/>
      <c r="O11" s="143"/>
      <c r="P11" s="143"/>
      <c r="Q11" s="144"/>
      <c r="R11" s="144"/>
      <c r="S11" s="144"/>
      <c r="T11" s="144"/>
      <c r="U11" s="144"/>
      <c r="V11" s="144"/>
      <c r="W11" s="144"/>
      <c r="X11" s="144"/>
      <c r="Y11" s="144"/>
      <c r="Z11" s="144"/>
      <c r="AA11" s="144"/>
      <c r="AB11" s="144"/>
      <c r="AC11" s="144"/>
      <c r="AD11" s="144"/>
      <c r="AE11" s="144"/>
      <c r="AF11" s="144"/>
      <c r="AG11" s="144"/>
      <c r="AH11" s="144"/>
      <c r="AI11" s="144"/>
      <c r="AJ11" s="144"/>
      <c r="AK11" s="144"/>
      <c r="AL11" s="144"/>
      <c r="AM11" s="138"/>
      <c r="AN11" s="138"/>
      <c r="AO11" s="138"/>
      <c r="AP11" s="138"/>
      <c r="AQ11" s="138"/>
      <c r="AR11" s="138"/>
      <c r="AS11" s="138"/>
      <c r="AT11" s="138"/>
      <c r="AU11" s="138"/>
      <c r="AV11" s="141"/>
      <c r="AW11" s="141"/>
      <c r="AX11" s="141"/>
      <c r="AY11" s="141"/>
      <c r="AZ11" s="141"/>
      <c r="BA11" s="141"/>
    </row>
    <row r="12" spans="1:59">
      <c r="A12" s="142"/>
      <c r="B12" s="143"/>
      <c r="C12" s="143"/>
      <c r="D12" s="143"/>
      <c r="E12" s="143"/>
      <c r="F12" s="143"/>
      <c r="G12" s="143"/>
      <c r="H12" s="143"/>
      <c r="I12" s="143"/>
      <c r="J12" s="143"/>
      <c r="K12" s="143"/>
      <c r="L12" s="143"/>
      <c r="M12" s="143"/>
      <c r="N12" s="143"/>
      <c r="O12" s="143"/>
      <c r="P12" s="143"/>
      <c r="Q12" s="144"/>
      <c r="R12" s="144"/>
      <c r="S12" s="144"/>
      <c r="T12" s="144"/>
      <c r="U12" s="144"/>
      <c r="V12" s="144"/>
      <c r="W12" s="144"/>
      <c r="X12" s="144"/>
      <c r="Y12" s="144"/>
      <c r="Z12" s="144"/>
      <c r="AA12" s="144"/>
      <c r="AB12" s="144"/>
      <c r="AC12" s="144"/>
      <c r="AD12" s="144"/>
      <c r="AE12" s="144"/>
      <c r="AF12" s="144"/>
      <c r="AG12" s="144"/>
      <c r="AH12" s="144"/>
      <c r="AI12" s="144"/>
      <c r="AJ12" s="144"/>
      <c r="AK12" s="144"/>
      <c r="AL12" s="144"/>
      <c r="AM12" s="138"/>
      <c r="AN12" s="138"/>
      <c r="AO12" s="138"/>
      <c r="AP12" s="138"/>
      <c r="AQ12" s="138"/>
      <c r="AR12" s="138"/>
      <c r="AS12" s="138"/>
      <c r="AT12" s="138"/>
      <c r="AU12" s="138"/>
      <c r="AV12" s="141"/>
      <c r="AW12" s="141"/>
      <c r="AX12" s="141"/>
      <c r="AY12" s="141"/>
      <c r="AZ12" s="141"/>
      <c r="BA12" s="141"/>
    </row>
    <row r="13" spans="1:59">
      <c r="A13" s="142"/>
      <c r="B13" s="143"/>
      <c r="C13" s="143"/>
      <c r="D13" s="143"/>
      <c r="E13" s="143"/>
      <c r="F13" s="143"/>
      <c r="G13" s="143"/>
      <c r="H13" s="143"/>
      <c r="I13" s="143"/>
      <c r="J13" s="143"/>
      <c r="K13" s="143"/>
      <c r="L13" s="143"/>
      <c r="M13" s="143"/>
      <c r="N13" s="143"/>
      <c r="O13" s="143"/>
      <c r="P13" s="143"/>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38"/>
      <c r="AN13" s="138"/>
      <c r="AO13" s="138"/>
      <c r="AP13" s="138"/>
      <c r="AQ13" s="138"/>
      <c r="AR13" s="138"/>
      <c r="AS13" s="138"/>
      <c r="AT13" s="138"/>
      <c r="AU13" s="138"/>
      <c r="AV13" s="141"/>
      <c r="AW13" s="141"/>
      <c r="AX13" s="141"/>
      <c r="AY13" s="141"/>
      <c r="AZ13" s="141"/>
      <c r="BA13" s="141"/>
    </row>
    <row r="14" spans="1:59">
      <c r="A14" s="142"/>
      <c r="B14" s="143"/>
      <c r="C14" s="143"/>
      <c r="D14" s="143"/>
      <c r="E14" s="143"/>
      <c r="F14" s="143"/>
      <c r="G14" s="143"/>
      <c r="H14" s="143"/>
      <c r="I14" s="143"/>
      <c r="J14" s="143"/>
      <c r="K14" s="143"/>
      <c r="L14" s="143"/>
      <c r="M14" s="143"/>
      <c r="N14" s="143"/>
      <c r="O14" s="143"/>
      <c r="P14" s="143"/>
      <c r="Q14" s="144"/>
      <c r="R14" s="144"/>
      <c r="S14" s="144"/>
      <c r="T14" s="143"/>
      <c r="U14" s="144"/>
      <c r="V14" s="144"/>
      <c r="W14" s="144"/>
      <c r="X14" s="144"/>
      <c r="Y14" s="144"/>
      <c r="Z14" s="144"/>
      <c r="AA14" s="144"/>
      <c r="AB14" s="144"/>
      <c r="AC14" s="144"/>
      <c r="AD14" s="144"/>
      <c r="AE14" s="144"/>
      <c r="AF14" s="144"/>
      <c r="AG14" s="144"/>
      <c r="AH14" s="144"/>
      <c r="AI14" s="144"/>
      <c r="AJ14" s="144"/>
      <c r="AK14" s="144"/>
      <c r="AL14" s="144"/>
      <c r="AM14" s="138"/>
      <c r="AN14" s="138"/>
      <c r="AO14" s="138"/>
      <c r="AP14" s="138"/>
      <c r="AQ14" s="138"/>
      <c r="AR14" s="138"/>
      <c r="AS14" s="138"/>
      <c r="AT14" s="138"/>
      <c r="AU14" s="138"/>
      <c r="AV14" s="141"/>
      <c r="AW14" s="141"/>
      <c r="AX14" s="141"/>
      <c r="AY14" s="141"/>
      <c r="AZ14" s="141"/>
      <c r="BA14" s="141"/>
    </row>
    <row r="15" spans="1:59">
      <c r="A15" s="142"/>
      <c r="B15" s="143"/>
      <c r="C15" s="143"/>
      <c r="D15" s="143"/>
      <c r="E15" s="143"/>
      <c r="F15" s="143"/>
      <c r="G15" s="143"/>
      <c r="H15" s="143"/>
      <c r="I15" s="143"/>
      <c r="J15" s="143"/>
      <c r="K15" s="143"/>
      <c r="L15" s="143"/>
      <c r="M15" s="143"/>
      <c r="N15" s="143"/>
      <c r="O15" s="143"/>
      <c r="P15" s="143"/>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38"/>
      <c r="AN15" s="138"/>
      <c r="AO15" s="138"/>
      <c r="AP15" s="138"/>
      <c r="AQ15" s="138"/>
      <c r="AR15" s="138"/>
      <c r="AS15" s="138"/>
      <c r="AT15" s="138"/>
      <c r="AU15" s="138"/>
      <c r="AV15" s="141"/>
      <c r="AW15" s="141"/>
      <c r="AX15" s="141"/>
      <c r="AY15" s="141"/>
      <c r="AZ15" s="141"/>
      <c r="BA15" s="141"/>
    </row>
    <row r="16" spans="1:59">
      <c r="A16" s="142"/>
      <c r="B16" s="139"/>
      <c r="C16" s="139"/>
      <c r="D16" s="139"/>
      <c r="E16" s="139"/>
      <c r="F16" s="139"/>
      <c r="G16" s="139"/>
      <c r="H16" s="139"/>
      <c r="I16" s="139"/>
      <c r="J16" s="139"/>
      <c r="K16" s="140"/>
      <c r="L16" s="140"/>
      <c r="M16" s="140"/>
      <c r="N16" s="140"/>
      <c r="O16" s="140"/>
      <c r="P16" s="140"/>
      <c r="Q16" s="140"/>
      <c r="R16" s="138"/>
      <c r="S16" s="138"/>
      <c r="T16" s="138"/>
      <c r="U16" s="138"/>
      <c r="V16" s="138"/>
      <c r="W16" s="138"/>
      <c r="X16" s="138"/>
      <c r="Y16" s="138"/>
      <c r="Z16" s="138"/>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41"/>
      <c r="AW16" s="141"/>
      <c r="AX16" s="141"/>
      <c r="AY16" s="141"/>
      <c r="AZ16" s="141"/>
      <c r="BA16" s="141"/>
    </row>
    <row r="17" spans="1:53">
      <c r="A17" s="142"/>
      <c r="B17" s="139"/>
      <c r="C17" s="139"/>
      <c r="D17" s="139"/>
      <c r="E17" s="139"/>
      <c r="F17" s="139"/>
      <c r="G17" s="139"/>
      <c r="H17" s="139"/>
      <c r="I17" s="139"/>
      <c r="J17" s="139"/>
      <c r="K17" s="140"/>
      <c r="L17" s="140"/>
      <c r="M17" s="140"/>
      <c r="N17" s="140"/>
      <c r="O17" s="140"/>
      <c r="P17" s="140"/>
      <c r="Q17" s="140"/>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41"/>
      <c r="AW17" s="141"/>
      <c r="AX17" s="141"/>
      <c r="AY17" s="141"/>
      <c r="AZ17" s="141"/>
      <c r="BA17" s="141"/>
    </row>
    <row r="18" spans="1:53">
      <c r="A18" s="142"/>
      <c r="B18" s="139"/>
      <c r="C18" s="139"/>
      <c r="D18" s="139"/>
      <c r="E18" s="139"/>
      <c r="F18" s="139"/>
      <c r="G18" s="139"/>
      <c r="H18" s="139"/>
      <c r="I18" s="139"/>
      <c r="J18" s="139"/>
      <c r="K18" s="140"/>
      <c r="L18" s="140"/>
      <c r="M18" s="140"/>
      <c r="N18" s="140"/>
      <c r="O18" s="140"/>
      <c r="P18" s="140"/>
      <c r="Q18" s="140"/>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41"/>
      <c r="AW18" s="141"/>
      <c r="AX18" s="141"/>
      <c r="AY18" s="141"/>
      <c r="AZ18" s="141"/>
      <c r="BA18" s="141"/>
    </row>
    <row r="19" spans="1:53">
      <c r="A19" s="142"/>
      <c r="B19" s="139"/>
      <c r="C19" s="139"/>
      <c r="D19" s="139"/>
      <c r="E19" s="139"/>
      <c r="F19" s="139"/>
      <c r="G19" s="139"/>
      <c r="H19" s="139"/>
      <c r="I19" s="139"/>
      <c r="J19" s="139"/>
      <c r="K19" s="140"/>
      <c r="L19" s="140"/>
      <c r="M19" s="140"/>
      <c r="N19" s="140"/>
      <c r="O19" s="140"/>
      <c r="P19" s="140"/>
      <c r="Q19" s="140"/>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41"/>
      <c r="AW19" s="141"/>
      <c r="AX19" s="141"/>
      <c r="AY19" s="141"/>
      <c r="AZ19" s="141"/>
      <c r="BA19" s="141"/>
    </row>
    <row r="20" spans="1:53">
      <c r="A20" s="142"/>
      <c r="B20" s="139"/>
      <c r="C20" s="139"/>
      <c r="D20" s="139"/>
      <c r="E20" s="139"/>
      <c r="F20" s="139"/>
      <c r="G20" s="139"/>
      <c r="H20" s="139"/>
      <c r="I20" s="139"/>
      <c r="J20" s="139"/>
      <c r="K20" s="140"/>
      <c r="L20" s="140"/>
      <c r="M20" s="140"/>
      <c r="N20" s="140"/>
      <c r="O20" s="140"/>
      <c r="P20" s="140"/>
      <c r="Q20" s="140"/>
      <c r="R20" s="138"/>
      <c r="S20" s="138"/>
      <c r="T20" s="138"/>
      <c r="U20" s="138"/>
      <c r="V20" s="138"/>
      <c r="W20" s="138"/>
      <c r="X20" s="138"/>
      <c r="Y20" s="138"/>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41"/>
      <c r="AW20" s="141"/>
      <c r="AX20" s="141"/>
      <c r="AY20" s="141"/>
      <c r="AZ20" s="141"/>
      <c r="BA20" s="141"/>
    </row>
    <row r="21" spans="1:53">
      <c r="A21" s="142"/>
      <c r="B21" s="139"/>
      <c r="C21" s="139"/>
      <c r="D21" s="139"/>
      <c r="E21" s="139"/>
      <c r="F21" s="139"/>
      <c r="G21" s="139"/>
      <c r="H21" s="139"/>
      <c r="I21" s="139"/>
      <c r="J21" s="139"/>
      <c r="K21" s="140"/>
      <c r="L21" s="140"/>
      <c r="M21" s="140"/>
      <c r="N21" s="140"/>
      <c r="O21" s="140"/>
      <c r="P21" s="140"/>
      <c r="Q21" s="140"/>
      <c r="R21" s="138"/>
      <c r="S21" s="138"/>
      <c r="T21" s="138"/>
      <c r="U21" s="138"/>
      <c r="V21" s="138"/>
      <c r="W21" s="138"/>
      <c r="X21" s="138"/>
      <c r="Y21" s="138"/>
      <c r="Z21" s="138"/>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41"/>
      <c r="AW21" s="141"/>
      <c r="AX21" s="141"/>
      <c r="AY21" s="141"/>
      <c r="AZ21" s="141"/>
      <c r="BA21" s="141"/>
    </row>
    <row r="22" spans="1:53">
      <c r="A22" s="142"/>
      <c r="B22" s="139"/>
      <c r="C22" s="139"/>
      <c r="D22" s="139"/>
      <c r="E22" s="139"/>
      <c r="F22" s="139"/>
      <c r="G22" s="139"/>
      <c r="H22" s="139"/>
      <c r="I22" s="139"/>
      <c r="J22" s="139"/>
      <c r="K22" s="140"/>
      <c r="L22" s="140"/>
      <c r="M22" s="140"/>
      <c r="N22" s="140"/>
      <c r="O22" s="140"/>
      <c r="P22" s="140"/>
      <c r="Q22" s="140"/>
      <c r="R22" s="138"/>
      <c r="S22" s="138"/>
      <c r="T22" s="138"/>
      <c r="U22" s="138"/>
      <c r="V22" s="138"/>
      <c r="W22" s="138"/>
      <c r="X22" s="138"/>
      <c r="Y22" s="138"/>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41"/>
      <c r="AW22" s="141"/>
      <c r="AX22" s="141"/>
      <c r="AY22" s="141"/>
      <c r="AZ22" s="141"/>
      <c r="BA22" s="141"/>
    </row>
    <row r="23" spans="1:53">
      <c r="A23" s="142"/>
      <c r="B23" s="139"/>
      <c r="C23" s="139"/>
      <c r="D23" s="139"/>
      <c r="E23" s="139"/>
      <c r="F23" s="139"/>
      <c r="G23" s="139"/>
      <c r="H23" s="139"/>
      <c r="I23" s="139"/>
      <c r="J23" s="139"/>
      <c r="K23" s="140"/>
      <c r="L23" s="140"/>
      <c r="M23" s="140"/>
      <c r="N23" s="140"/>
      <c r="O23" s="140"/>
      <c r="P23" s="140"/>
      <c r="Q23" s="140"/>
      <c r="R23" s="138"/>
      <c r="S23" s="138"/>
      <c r="T23" s="138"/>
      <c r="U23" s="138"/>
      <c r="V23" s="138"/>
      <c r="W23" s="138"/>
      <c r="X23" s="138"/>
      <c r="Y23" s="138"/>
      <c r="Z23" s="138"/>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41"/>
      <c r="AW23" s="141"/>
      <c r="AX23" s="141"/>
      <c r="AY23" s="141"/>
      <c r="AZ23" s="141"/>
      <c r="BA23" s="141"/>
    </row>
    <row r="24" spans="1:53">
      <c r="A24" s="142"/>
      <c r="B24" s="139"/>
      <c r="C24" s="139"/>
      <c r="D24" s="139"/>
      <c r="E24" s="139"/>
      <c r="F24" s="139"/>
      <c r="G24" s="139"/>
      <c r="H24" s="139"/>
      <c r="I24" s="139"/>
      <c r="J24" s="139"/>
      <c r="K24" s="140"/>
      <c r="L24" s="140"/>
      <c r="M24" s="140"/>
      <c r="N24" s="140"/>
      <c r="O24" s="140"/>
      <c r="P24" s="140"/>
      <c r="Q24" s="140"/>
      <c r="R24" s="138"/>
      <c r="S24" s="138"/>
      <c r="T24" s="138"/>
      <c r="U24" s="138"/>
      <c r="V24" s="138"/>
      <c r="W24" s="138"/>
      <c r="X24" s="138"/>
      <c r="Y24" s="138"/>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41"/>
      <c r="AW24" s="141"/>
      <c r="AX24" s="141"/>
      <c r="AY24" s="141"/>
      <c r="AZ24" s="141"/>
      <c r="BA24" s="141"/>
    </row>
    <row r="25" spans="1:53">
      <c r="B25" s="139"/>
      <c r="C25" s="139"/>
      <c r="D25" s="139"/>
      <c r="E25" s="139"/>
      <c r="F25" s="139"/>
      <c r="G25" s="139"/>
      <c r="H25" s="139"/>
      <c r="I25" s="139"/>
      <c r="J25" s="139"/>
      <c r="K25" s="140"/>
      <c r="L25" s="140"/>
      <c r="M25" s="140"/>
      <c r="N25" s="140"/>
      <c r="O25" s="140"/>
      <c r="P25" s="140"/>
      <c r="Q25" s="140"/>
      <c r="R25" s="138"/>
      <c r="S25" s="138"/>
      <c r="T25" s="138"/>
      <c r="U25" s="138"/>
      <c r="V25" s="138"/>
      <c r="W25" s="138"/>
      <c r="X25" s="138"/>
      <c r="Y25" s="138"/>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41"/>
      <c r="AW25" s="141"/>
      <c r="AX25" s="141"/>
      <c r="AY25" s="141"/>
      <c r="AZ25" s="141"/>
      <c r="BA25" s="141"/>
    </row>
    <row r="26" spans="1:53">
      <c r="A26" s="142"/>
      <c r="B26" s="139"/>
      <c r="C26" s="139"/>
      <c r="D26" s="139"/>
      <c r="E26" s="139"/>
      <c r="F26" s="139"/>
      <c r="G26" s="139"/>
      <c r="H26" s="139"/>
      <c r="I26" s="139"/>
      <c r="J26" s="139"/>
      <c r="K26" s="140"/>
      <c r="L26" s="140"/>
      <c r="M26" s="140"/>
      <c r="N26" s="140"/>
      <c r="O26" s="140"/>
      <c r="P26" s="140"/>
      <c r="Q26" s="140"/>
      <c r="R26" s="138"/>
      <c r="S26" s="138"/>
      <c r="T26" s="138"/>
      <c r="U26" s="138"/>
      <c r="V26" s="138"/>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41"/>
      <c r="AW26" s="141"/>
      <c r="AX26" s="141"/>
      <c r="AY26" s="141"/>
      <c r="AZ26" s="141"/>
      <c r="BA26" s="141"/>
    </row>
    <row r="27" spans="1:53">
      <c r="A27" s="142"/>
      <c r="B27" s="139"/>
      <c r="C27" s="139"/>
      <c r="D27" s="139"/>
      <c r="E27" s="139"/>
      <c r="F27" s="139"/>
      <c r="G27" s="139"/>
      <c r="H27" s="139"/>
      <c r="I27" s="139"/>
      <c r="J27" s="139"/>
      <c r="K27" s="140"/>
      <c r="L27" s="140"/>
      <c r="M27" s="140"/>
      <c r="N27" s="140"/>
      <c r="O27" s="140"/>
      <c r="P27" s="140"/>
      <c r="Q27" s="140"/>
      <c r="R27" s="138"/>
      <c r="S27" s="138"/>
      <c r="T27" s="138"/>
      <c r="U27" s="138"/>
      <c r="V27" s="138"/>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41"/>
      <c r="AW27" s="141"/>
      <c r="AX27" s="141"/>
      <c r="AY27" s="141"/>
      <c r="AZ27" s="141"/>
      <c r="BA27" s="141"/>
    </row>
    <row r="28" spans="1:53">
      <c r="A28" s="142"/>
      <c r="B28" s="139"/>
      <c r="C28" s="139"/>
      <c r="D28" s="139"/>
      <c r="E28" s="139"/>
      <c r="F28" s="139"/>
      <c r="G28" s="139"/>
      <c r="H28" s="139"/>
      <c r="I28" s="139"/>
      <c r="J28" s="139"/>
      <c r="K28" s="140"/>
      <c r="L28" s="140"/>
      <c r="M28" s="140"/>
      <c r="N28" s="140"/>
      <c r="O28" s="140"/>
      <c r="P28" s="140"/>
      <c r="Q28" s="140"/>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41"/>
      <c r="AW28" s="141"/>
      <c r="AX28" s="141"/>
      <c r="AY28" s="141"/>
      <c r="AZ28" s="141"/>
      <c r="BA28" s="141"/>
    </row>
    <row r="29" spans="1:53">
      <c r="A29" s="142"/>
      <c r="B29" s="139"/>
      <c r="C29" s="139"/>
      <c r="D29" s="139"/>
      <c r="E29" s="139"/>
      <c r="F29" s="139"/>
      <c r="G29" s="139"/>
      <c r="H29" s="139"/>
      <c r="I29" s="139"/>
      <c r="J29" s="139"/>
      <c r="K29" s="140"/>
      <c r="L29" s="140"/>
      <c r="M29" s="140"/>
      <c r="N29" s="140"/>
      <c r="O29" s="140"/>
      <c r="P29" s="140"/>
      <c r="Q29" s="140"/>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41"/>
      <c r="AW29" s="141"/>
      <c r="AX29" s="141"/>
      <c r="AY29" s="141"/>
      <c r="AZ29" s="141"/>
      <c r="BA29" s="141"/>
    </row>
    <row r="30" spans="1:53">
      <c r="A30" s="142"/>
      <c r="B30" s="139"/>
      <c r="C30" s="139"/>
      <c r="D30" s="139"/>
      <c r="E30" s="139"/>
      <c r="F30" s="139"/>
      <c r="G30" s="139"/>
      <c r="H30" s="139"/>
      <c r="I30" s="139"/>
      <c r="J30" s="139"/>
      <c r="K30" s="140"/>
      <c r="L30" s="140"/>
      <c r="M30" s="140"/>
      <c r="N30" s="140"/>
      <c r="O30" s="140"/>
      <c r="P30" s="140"/>
      <c r="Q30" s="140"/>
      <c r="R30" s="138"/>
      <c r="S30" s="138"/>
      <c r="T30" s="138"/>
      <c r="U30" s="138"/>
      <c r="V30" s="138"/>
      <c r="W30" s="138"/>
      <c r="X30" s="138"/>
      <c r="Y30" s="138"/>
      <c r="Z30" s="138"/>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41"/>
      <c r="AW30" s="141"/>
      <c r="AX30" s="141"/>
      <c r="AY30" s="141"/>
      <c r="AZ30" s="141"/>
      <c r="BA30" s="141"/>
    </row>
    <row r="31" spans="1:53">
      <c r="A31" s="142"/>
      <c r="B31" s="139"/>
      <c r="C31" s="139"/>
      <c r="D31" s="139"/>
      <c r="E31" s="139"/>
      <c r="F31" s="139"/>
      <c r="G31" s="139"/>
      <c r="H31" s="139"/>
      <c r="I31" s="139"/>
      <c r="J31" s="139"/>
      <c r="K31" s="140"/>
      <c r="L31" s="140"/>
      <c r="M31" s="140"/>
      <c r="N31" s="140"/>
      <c r="O31" s="140"/>
      <c r="P31" s="140"/>
      <c r="Q31" s="140"/>
      <c r="R31" s="138"/>
      <c r="S31" s="138"/>
      <c r="T31" s="138"/>
      <c r="U31" s="138"/>
      <c r="V31" s="138"/>
      <c r="W31" s="138"/>
      <c r="X31" s="138"/>
      <c r="Y31" s="138"/>
      <c r="Z31" s="138"/>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41"/>
      <c r="AW31" s="141"/>
      <c r="AX31" s="141"/>
      <c r="AY31" s="141"/>
      <c r="AZ31" s="141"/>
      <c r="BA31" s="141"/>
    </row>
    <row r="32" spans="1:53">
      <c r="A32" s="142"/>
      <c r="B32" s="139"/>
      <c r="C32" s="139"/>
      <c r="D32" s="139"/>
      <c r="E32" s="139"/>
      <c r="F32" s="139"/>
      <c r="G32" s="139"/>
      <c r="H32" s="139"/>
      <c r="I32" s="139"/>
      <c r="J32" s="139"/>
      <c r="K32" s="140"/>
      <c r="L32" s="140"/>
      <c r="M32" s="140"/>
      <c r="N32" s="140"/>
      <c r="O32" s="140"/>
      <c r="P32" s="140"/>
      <c r="Q32" s="140"/>
      <c r="R32" s="138"/>
      <c r="S32" s="138"/>
      <c r="T32" s="138"/>
      <c r="U32" s="138"/>
      <c r="V32" s="138"/>
      <c r="W32" s="138"/>
      <c r="X32" s="138"/>
      <c r="Y32" s="138"/>
      <c r="Z32" s="138"/>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41"/>
      <c r="AW32" s="141"/>
      <c r="AX32" s="141"/>
      <c r="AY32" s="141"/>
      <c r="AZ32" s="141"/>
      <c r="BA32" s="141"/>
    </row>
    <row r="33" spans="1:53">
      <c r="A33" s="142"/>
      <c r="B33" s="139"/>
      <c r="C33" s="139"/>
      <c r="D33" s="139"/>
      <c r="E33" s="139"/>
      <c r="F33" s="139"/>
      <c r="G33" s="139"/>
      <c r="H33" s="139"/>
      <c r="I33" s="139"/>
      <c r="J33" s="139"/>
      <c r="K33" s="140"/>
      <c r="L33" s="140"/>
      <c r="M33" s="140"/>
      <c r="N33" s="140"/>
      <c r="O33" s="140"/>
      <c r="P33" s="140"/>
      <c r="Q33" s="140"/>
      <c r="R33" s="138"/>
      <c r="S33" s="138"/>
      <c r="T33" s="138"/>
      <c r="U33" s="138"/>
      <c r="V33" s="138"/>
      <c r="W33" s="138"/>
      <c r="X33" s="138"/>
      <c r="Y33" s="138"/>
      <c r="Z33" s="138"/>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41"/>
      <c r="AW33" s="141"/>
      <c r="AX33" s="141"/>
      <c r="AY33" s="141"/>
      <c r="AZ33" s="141"/>
      <c r="BA33" s="141"/>
    </row>
    <row r="53" spans="1:11">
      <c r="B53" s="101"/>
      <c r="C53" s="101"/>
      <c r="D53" s="101"/>
      <c r="E53" s="101"/>
      <c r="F53" s="101"/>
      <c r="G53" s="101"/>
      <c r="H53" s="101"/>
      <c r="I53" s="101"/>
      <c r="J53" s="101"/>
      <c r="K53" s="101"/>
    </row>
    <row r="54" spans="1:11">
      <c r="A54" s="103"/>
      <c r="B54" s="146"/>
      <c r="C54" s="146"/>
      <c r="D54" s="146"/>
      <c r="E54" s="146"/>
      <c r="F54" s="146"/>
      <c r="G54" s="146"/>
      <c r="H54" s="146"/>
      <c r="I54" s="146"/>
      <c r="J54" s="146"/>
      <c r="K54" s="146"/>
    </row>
    <row r="55" spans="1:11">
      <c r="A55" s="145"/>
    </row>
    <row r="56" spans="1:11">
      <c r="B56" s="147"/>
      <c r="C56" s="147"/>
      <c r="D56" s="147"/>
      <c r="E56" s="147"/>
      <c r="F56" s="147"/>
      <c r="G56" s="147"/>
      <c r="H56" s="147"/>
      <c r="I56" s="147"/>
      <c r="J56" s="147"/>
      <c r="K56" s="147"/>
    </row>
    <row r="57" spans="1:11">
      <c r="B57" s="147"/>
      <c r="C57" s="147"/>
      <c r="D57" s="147"/>
      <c r="E57" s="147"/>
      <c r="F57" s="147"/>
      <c r="G57" s="147"/>
      <c r="H57" s="147"/>
      <c r="I57" s="147"/>
      <c r="J57" s="147"/>
      <c r="K57" s="147"/>
    </row>
    <row r="59" spans="1:11">
      <c r="B59" s="148"/>
      <c r="C59" s="148"/>
      <c r="D59" s="148"/>
      <c r="E59" s="148"/>
      <c r="F59" s="148"/>
      <c r="G59" s="148"/>
      <c r="H59" s="148"/>
      <c r="I59" s="148"/>
      <c r="J59" s="148"/>
      <c r="K59" s="148"/>
    </row>
  </sheetData>
  <pageMargins left="0.7" right="0.7" top="0.75" bottom="0.75" header="0.3" footer="0.3"/>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sheetPr codeName="Sheet9" enableFormatConditionsCalculation="0"/>
  <dimension ref="B2:AU94"/>
  <sheetViews>
    <sheetView showGridLines="0" zoomScale="80" zoomScaleNormal="80" zoomScalePageLayoutView="125" workbookViewId="0">
      <selection activeCell="F36" sqref="F36"/>
    </sheetView>
  </sheetViews>
  <sheetFormatPr defaultColWidth="10.7109375" defaultRowHeight="15"/>
  <cols>
    <col min="1" max="1" width="4.28515625" style="73" customWidth="1"/>
    <col min="2" max="2" width="15" style="73" customWidth="1"/>
    <col min="3" max="3" width="68.85546875" style="73" customWidth="1"/>
    <col min="4" max="8" width="11.28515625" style="73" customWidth="1"/>
    <col min="9" max="13" width="12.85546875" style="73" bestFit="1" customWidth="1"/>
    <col min="14" max="31" width="13.5703125" style="73" bestFit="1" customWidth="1"/>
    <col min="32" max="32" width="13.42578125" style="73" customWidth="1"/>
    <col min="33" max="40" width="13.42578125" style="73" bestFit="1" customWidth="1"/>
    <col min="41" max="42" width="12" style="73" bestFit="1" customWidth="1"/>
    <col min="43" max="43" width="11.7109375" style="73" customWidth="1"/>
    <col min="44" max="46" width="12.28515625" style="73" bestFit="1" customWidth="1"/>
    <col min="47" max="16384" width="10.7109375" style="73"/>
  </cols>
  <sheetData>
    <row r="2" spans="2:46" ht="18">
      <c r="B2" s="282" t="s">
        <v>771</v>
      </c>
      <c r="D2" s="154"/>
      <c r="E2" s="154"/>
      <c r="F2" s="154"/>
      <c r="G2" s="154"/>
      <c r="H2" s="154"/>
      <c r="I2" s="154"/>
      <c r="J2" s="154"/>
      <c r="K2" s="154"/>
      <c r="L2" s="154"/>
      <c r="M2" s="154"/>
      <c r="N2" s="154"/>
      <c r="O2" s="154"/>
      <c r="P2" s="154"/>
      <c r="Q2" s="154"/>
      <c r="R2" s="154"/>
      <c r="S2" s="154"/>
      <c r="T2" s="154"/>
      <c r="U2" s="154"/>
      <c r="V2" s="154"/>
      <c r="W2" s="154"/>
      <c r="X2" s="154"/>
      <c r="Y2" s="154"/>
      <c r="Z2" s="154"/>
      <c r="AA2" s="154"/>
      <c r="AB2" s="154"/>
      <c r="AC2" s="154"/>
      <c r="AD2" s="154"/>
      <c r="AE2" s="154"/>
    </row>
    <row r="3" spans="2:46" ht="15.75">
      <c r="D3" s="154"/>
      <c r="E3" s="154"/>
      <c r="F3" s="154"/>
      <c r="G3" s="154"/>
      <c r="H3" s="154"/>
      <c r="I3" s="154"/>
      <c r="J3" s="154"/>
      <c r="K3" s="154"/>
      <c r="L3" s="154"/>
      <c r="M3" s="154"/>
      <c r="N3" s="154"/>
      <c r="O3" s="154"/>
      <c r="P3" s="154"/>
      <c r="Q3" s="154"/>
      <c r="R3" s="154"/>
      <c r="S3" s="154"/>
      <c r="T3" s="154"/>
      <c r="U3" s="154"/>
      <c r="V3" s="154"/>
      <c r="W3" s="154"/>
      <c r="X3" s="154"/>
      <c r="Y3" s="154"/>
      <c r="Z3" s="154"/>
      <c r="AA3" s="154"/>
      <c r="AB3" s="154"/>
      <c r="AC3" s="154"/>
      <c r="AD3" s="154"/>
      <c r="AE3" s="154"/>
    </row>
    <row r="4" spans="2:46" ht="15.75">
      <c r="B4" s="266"/>
      <c r="C4" s="230" t="s">
        <v>604</v>
      </c>
      <c r="D4" s="167">
        <v>2008</v>
      </c>
      <c r="E4" s="167">
        <v>2009</v>
      </c>
      <c r="F4" s="167">
        <v>2010</v>
      </c>
      <c r="G4" s="167">
        <v>2011</v>
      </c>
      <c r="H4" s="167">
        <v>2012</v>
      </c>
      <c r="I4" s="167">
        <v>2013</v>
      </c>
      <c r="J4" s="167">
        <v>2014</v>
      </c>
      <c r="K4" s="177">
        <v>2015</v>
      </c>
      <c r="L4" s="167">
        <v>2016</v>
      </c>
      <c r="M4" s="167">
        <v>2017</v>
      </c>
      <c r="N4" s="167">
        <v>2018</v>
      </c>
      <c r="O4" s="167">
        <v>2019</v>
      </c>
      <c r="P4" s="167">
        <v>2020</v>
      </c>
      <c r="Q4" s="167">
        <v>2021</v>
      </c>
      <c r="R4" s="167">
        <v>2022</v>
      </c>
      <c r="S4" s="167">
        <v>2023</v>
      </c>
      <c r="T4" s="167">
        <v>2024</v>
      </c>
      <c r="U4" s="167">
        <v>2025</v>
      </c>
      <c r="V4" s="167">
        <v>2026</v>
      </c>
      <c r="W4" s="167">
        <v>2027</v>
      </c>
      <c r="X4" s="167">
        <v>2028</v>
      </c>
      <c r="Y4" s="167">
        <v>2029</v>
      </c>
      <c r="Z4" s="167">
        <v>2030</v>
      </c>
      <c r="AA4" s="167">
        <v>2031</v>
      </c>
      <c r="AB4" s="167">
        <v>2032</v>
      </c>
      <c r="AC4" s="167">
        <v>2033</v>
      </c>
      <c r="AD4" s="167">
        <v>2034</v>
      </c>
      <c r="AE4" s="167">
        <v>2035</v>
      </c>
      <c r="AF4" s="167">
        <v>2036</v>
      </c>
      <c r="AG4" s="167">
        <v>2037</v>
      </c>
      <c r="AH4" s="167">
        <v>2038</v>
      </c>
      <c r="AI4" s="167">
        <v>2039</v>
      </c>
      <c r="AJ4" s="167">
        <v>2040</v>
      </c>
      <c r="AK4" s="167">
        <v>2041</v>
      </c>
      <c r="AL4" s="167">
        <v>2042</v>
      </c>
      <c r="AM4" s="167">
        <v>2043</v>
      </c>
      <c r="AN4" s="167">
        <v>2044</v>
      </c>
      <c r="AO4" s="167">
        <v>2045</v>
      </c>
      <c r="AP4" s="167">
        <v>2046</v>
      </c>
      <c r="AQ4" s="167">
        <v>2047</v>
      </c>
      <c r="AR4" s="167">
        <v>2048</v>
      </c>
      <c r="AS4" s="167">
        <v>2049</v>
      </c>
      <c r="AT4" s="185">
        <v>2050</v>
      </c>
    </row>
    <row r="5" spans="2:46">
      <c r="B5" s="653" t="s">
        <v>598</v>
      </c>
      <c r="C5" s="188" t="s">
        <v>787</v>
      </c>
      <c r="D5" s="180">
        <f>D22*$D$36</f>
        <v>11881.65114806603</v>
      </c>
      <c r="E5" s="180">
        <f t="shared" ref="E5:AD5" si="0">E22*$D$36</f>
        <v>11568.866201935951</v>
      </c>
      <c r="F5" s="180">
        <f t="shared" si="0"/>
        <v>11874.960542894913</v>
      </c>
      <c r="G5" s="180">
        <f t="shared" si="0"/>
        <v>12130.554315894598</v>
      </c>
      <c r="H5" s="180">
        <f t="shared" si="0"/>
        <v>12614.994350700112</v>
      </c>
      <c r="I5" s="180">
        <f t="shared" si="0"/>
        <v>13109.493099393963</v>
      </c>
      <c r="J5" s="180">
        <f t="shared" si="0"/>
        <v>13399.019682064485</v>
      </c>
      <c r="K5" s="180">
        <f t="shared" si="0"/>
        <v>13775.824113605126</v>
      </c>
      <c r="L5" s="180">
        <f t="shared" si="0"/>
        <v>14149.553391752159</v>
      </c>
      <c r="M5" s="180">
        <f t="shared" si="0"/>
        <v>14523.813322022301</v>
      </c>
      <c r="N5" s="180">
        <f t="shared" si="0"/>
        <v>14892.97109616771</v>
      </c>
      <c r="O5" s="180">
        <f t="shared" si="0"/>
        <v>15251.823688174365</v>
      </c>
      <c r="P5" s="180">
        <f t="shared" si="0"/>
        <v>15647.576356913967</v>
      </c>
      <c r="Q5" s="180">
        <f t="shared" si="0"/>
        <v>16077.938087604967</v>
      </c>
      <c r="R5" s="180">
        <f t="shared" si="0"/>
        <v>16547.324258530065</v>
      </c>
      <c r="S5" s="180">
        <f t="shared" si="0"/>
        <v>17013.63527785788</v>
      </c>
      <c r="T5" s="180">
        <f t="shared" si="0"/>
        <v>17486.415870954806</v>
      </c>
      <c r="U5" s="180">
        <f t="shared" si="0"/>
        <v>17976.679048924583</v>
      </c>
      <c r="V5" s="180">
        <f t="shared" si="0"/>
        <v>18453.411905479086</v>
      </c>
      <c r="W5" s="180">
        <f t="shared" si="0"/>
        <v>18929.192218928743</v>
      </c>
      <c r="X5" s="180">
        <f t="shared" si="0"/>
        <v>19411.685943681179</v>
      </c>
      <c r="Y5" s="180">
        <f t="shared" si="0"/>
        <v>19901.557929849285</v>
      </c>
      <c r="Z5" s="180">
        <f t="shared" si="0"/>
        <v>20420.113212601005</v>
      </c>
      <c r="AA5" s="180">
        <f t="shared" si="0"/>
        <v>20941.445431091062</v>
      </c>
      <c r="AB5" s="180">
        <f t="shared" si="0"/>
        <v>21448.87192425731</v>
      </c>
      <c r="AC5" s="180">
        <f t="shared" si="0"/>
        <v>21972.310964244829</v>
      </c>
      <c r="AD5" s="180">
        <f t="shared" si="0"/>
        <v>22515.50606098491</v>
      </c>
      <c r="AE5" s="180">
        <f>AE22*$D$36</f>
        <v>23075.324173639387</v>
      </c>
      <c r="AF5" s="191">
        <f>$F$5*AF7</f>
        <v>23741.835472651215</v>
      </c>
      <c r="AG5" s="191">
        <f t="shared" ref="AG5:AS5" si="1">$F$5*AG7</f>
        <v>24311.017198921563</v>
      </c>
      <c r="AH5" s="191">
        <f>$F$5*AH7</f>
        <v>24888.975091034081</v>
      </c>
      <c r="AI5" s="191">
        <f t="shared" si="1"/>
        <v>25475.709148983373</v>
      </c>
      <c r="AJ5" s="191">
        <f t="shared" si="1"/>
        <v>26071.219372772135</v>
      </c>
      <c r="AK5" s="191">
        <f t="shared" si="1"/>
        <v>26675.505762403071</v>
      </c>
      <c r="AL5" s="191">
        <f t="shared" si="1"/>
        <v>27288.568317870773</v>
      </c>
      <c r="AM5" s="191">
        <f t="shared" si="1"/>
        <v>27910.407039177953</v>
      </c>
      <c r="AN5" s="191">
        <f t="shared" si="1"/>
        <v>28541.0219263246</v>
      </c>
      <c r="AO5" s="430">
        <f t="shared" si="1"/>
        <v>29180.412979310724</v>
      </c>
      <c r="AP5" s="430">
        <f t="shared" si="1"/>
        <v>29828.580198136315</v>
      </c>
      <c r="AQ5" s="430">
        <f t="shared" si="1"/>
        <v>30485.523582801379</v>
      </c>
      <c r="AR5" s="430">
        <f t="shared" si="1"/>
        <v>31151.243133305918</v>
      </c>
      <c r="AS5" s="430">
        <f t="shared" si="1"/>
        <v>31825.738849649922</v>
      </c>
      <c r="AT5" s="431">
        <f>$F$5*AT7</f>
        <v>32509.010731833405</v>
      </c>
    </row>
    <row r="6" spans="2:46">
      <c r="B6" s="653"/>
      <c r="C6" s="158" t="s">
        <v>578</v>
      </c>
      <c r="D6" s="181">
        <f>D23*$D$36</f>
        <v>1757.9502166362988</v>
      </c>
      <c r="E6" s="181">
        <f>E23*$D$36</f>
        <v>1361.3667048562147</v>
      </c>
      <c r="F6" s="181">
        <f t="shared" ref="F6:AE6" si="2">F23*$D$36</f>
        <v>1583.2538541392696</v>
      </c>
      <c r="G6" s="181">
        <f t="shared" si="2"/>
        <v>1657.2560725184189</v>
      </c>
      <c r="H6" s="181">
        <f t="shared" si="2"/>
        <v>1978.2730388120892</v>
      </c>
      <c r="I6" s="181">
        <f t="shared" si="2"/>
        <v>2255.0694457240752</v>
      </c>
      <c r="J6" s="181">
        <f>J23*$D$36</f>
        <v>2240.3841884615381</v>
      </c>
      <c r="K6" s="181">
        <f t="shared" si="2"/>
        <v>2326.5862592034382</v>
      </c>
      <c r="L6" s="181">
        <f t="shared" si="2"/>
        <v>2402.6484841776914</v>
      </c>
      <c r="M6" s="181">
        <f t="shared" si="2"/>
        <v>2463.1266314515169</v>
      </c>
      <c r="N6" s="181">
        <f t="shared" si="2"/>
        <v>2533.7586591737304</v>
      </c>
      <c r="O6" s="181">
        <f t="shared" si="2"/>
        <v>2602.9467422492671</v>
      </c>
      <c r="P6" s="181">
        <f t="shared" si="2"/>
        <v>2686.7299592073991</v>
      </c>
      <c r="Q6" s="181">
        <f t="shared" si="2"/>
        <v>2783.4961791620458</v>
      </c>
      <c r="R6" s="181">
        <f t="shared" si="2"/>
        <v>2889.2609045165573</v>
      </c>
      <c r="S6" s="181">
        <f t="shared" si="2"/>
        <v>2987.6017588865566</v>
      </c>
      <c r="T6" s="181">
        <f t="shared" si="2"/>
        <v>3082.1109514111149</v>
      </c>
      <c r="U6" s="181">
        <f t="shared" si="2"/>
        <v>3187.3173953804562</v>
      </c>
      <c r="V6" s="181">
        <f t="shared" si="2"/>
        <v>3288.6364815752991</v>
      </c>
      <c r="W6" s="181">
        <f t="shared" si="2"/>
        <v>3385.8388454458131</v>
      </c>
      <c r="X6" s="181">
        <f t="shared" si="2"/>
        <v>3484.4930479095697</v>
      </c>
      <c r="Y6" s="181">
        <f t="shared" si="2"/>
        <v>3588.7579126386358</v>
      </c>
      <c r="Z6" s="181">
        <f t="shared" si="2"/>
        <v>3711.0702217648341</v>
      </c>
      <c r="AA6" s="181">
        <f t="shared" si="2"/>
        <v>3836.735289120059</v>
      </c>
      <c r="AB6" s="181">
        <f t="shared" si="2"/>
        <v>3947.0702035669015</v>
      </c>
      <c r="AC6" s="181">
        <f t="shared" si="2"/>
        <v>4069.1132401073437</v>
      </c>
      <c r="AD6" s="181">
        <f t="shared" si="2"/>
        <v>4209.8400643913883</v>
      </c>
      <c r="AE6" s="181">
        <f t="shared" si="2"/>
        <v>4358.9047105363225</v>
      </c>
      <c r="AF6" s="192">
        <f>AF5*AF8</f>
        <v>4468.1089718768844</v>
      </c>
      <c r="AG6" s="192">
        <f>AG5*AG8</f>
        <v>4598.8592081804409</v>
      </c>
      <c r="AH6" s="192">
        <f t="shared" ref="AH6:AS6" si="3">AH5*AH8</f>
        <v>4732.3847460142042</v>
      </c>
      <c r="AI6" s="192">
        <f t="shared" si="3"/>
        <v>4868.7111793095983</v>
      </c>
      <c r="AJ6" s="192">
        <f t="shared" si="3"/>
        <v>5007.8641019995666</v>
      </c>
      <c r="AK6" s="192">
        <f t="shared" si="3"/>
        <v>5149.8691080170684</v>
      </c>
      <c r="AL6" s="192">
        <f t="shared" si="3"/>
        <v>5294.7517912935</v>
      </c>
      <c r="AM6" s="192">
        <f t="shared" si="3"/>
        <v>5442.5377457618197</v>
      </c>
      <c r="AN6" s="192">
        <f t="shared" si="3"/>
        <v>5593.2525653544626</v>
      </c>
      <c r="AO6" s="432">
        <f t="shared" si="3"/>
        <v>5746.921844003863</v>
      </c>
      <c r="AP6" s="432">
        <f t="shared" si="3"/>
        <v>5903.5711756424689</v>
      </c>
      <c r="AQ6" s="432">
        <f t="shared" si="3"/>
        <v>6063.2261542027127</v>
      </c>
      <c r="AR6" s="432">
        <f t="shared" si="3"/>
        <v>6225.9123736170322</v>
      </c>
      <c r="AS6" s="432">
        <f t="shared" si="3"/>
        <v>6391.6554278178646</v>
      </c>
      <c r="AT6" s="433">
        <f>AT5*AT8</f>
        <v>6560.4809107376477</v>
      </c>
    </row>
    <row r="7" spans="2:46">
      <c r="B7" s="653"/>
      <c r="C7" s="117" t="s">
        <v>106</v>
      </c>
      <c r="D7" s="182">
        <f>D5/$F$5</f>
        <v>1.0005634212549128</v>
      </c>
      <c r="E7" s="182">
        <f t="shared" ref="E7:AD7" si="4">E5/$F$5</f>
        <v>0.97422354879805428</v>
      </c>
      <c r="F7" s="182">
        <f t="shared" si="4"/>
        <v>1</v>
      </c>
      <c r="G7" s="182">
        <f t="shared" si="4"/>
        <v>1.0215237576644087</v>
      </c>
      <c r="H7" s="182">
        <f t="shared" si="4"/>
        <v>1.0623188435137985</v>
      </c>
      <c r="I7" s="182">
        <f t="shared" si="4"/>
        <v>1.1039609817682892</v>
      </c>
      <c r="J7" s="182">
        <f>J5/$F$5</f>
        <v>1.1283422486891088</v>
      </c>
      <c r="K7" s="182">
        <f t="shared" si="4"/>
        <v>1.1600732536199918</v>
      </c>
      <c r="L7" s="182">
        <f t="shared" si="4"/>
        <v>1.1915452974046463</v>
      </c>
      <c r="M7" s="182">
        <f t="shared" si="4"/>
        <v>1.223062027832359</v>
      </c>
      <c r="N7" s="182">
        <f t="shared" si="4"/>
        <v>1.2541491015798405</v>
      </c>
      <c r="O7" s="182">
        <f t="shared" si="4"/>
        <v>1.28436836763217</v>
      </c>
      <c r="P7" s="182">
        <f t="shared" si="4"/>
        <v>1.3176950188921936</v>
      </c>
      <c r="Q7" s="182">
        <f t="shared" si="4"/>
        <v>1.3539361271583172</v>
      </c>
      <c r="R7" s="182">
        <f>R5/$F$5</f>
        <v>1.3934635149950663</v>
      </c>
      <c r="S7" s="182">
        <f t="shared" si="4"/>
        <v>1.4327319418368565</v>
      </c>
      <c r="T7" s="182">
        <f t="shared" si="4"/>
        <v>1.472545176701018</v>
      </c>
      <c r="U7" s="182">
        <f t="shared" si="4"/>
        <v>1.5138306341304419</v>
      </c>
      <c r="V7" s="182">
        <f t="shared" si="4"/>
        <v>1.5539766922863778</v>
      </c>
      <c r="W7" s="182">
        <f t="shared" si="4"/>
        <v>1.5940425360195873</v>
      </c>
      <c r="X7" s="182">
        <f t="shared" si="4"/>
        <v>1.6346737215304414</v>
      </c>
      <c r="Y7" s="182">
        <f t="shared" si="4"/>
        <v>1.6759262363828979</v>
      </c>
      <c r="Z7" s="182">
        <f t="shared" si="4"/>
        <v>1.7195941947629352</v>
      </c>
      <c r="AA7" s="182">
        <f t="shared" si="4"/>
        <v>1.7634960011400507</v>
      </c>
      <c r="AB7" s="182">
        <f t="shared" si="4"/>
        <v>1.8062267951779183</v>
      </c>
      <c r="AC7" s="182">
        <f t="shared" si="4"/>
        <v>1.8503060186916929</v>
      </c>
      <c r="AD7" s="182">
        <f t="shared" si="4"/>
        <v>1.896048915670419</v>
      </c>
      <c r="AE7" s="182">
        <f>AE5/$F$5</f>
        <v>1.9431916502194977</v>
      </c>
      <c r="AF7" s="225">
        <f xml:space="preserve"> 0.000369524*AF$4^2 - 1.45714*AF$4 + 1436.95</f>
        <v>1.9993191039995963</v>
      </c>
      <c r="AG7" s="225">
        <f xml:space="preserve"> 0.000369524*AG$4^2 - 1.45714*AG$4 + 1436.95</f>
        <v>2.0472503559994948</v>
      </c>
      <c r="AH7" s="225">
        <f xml:space="preserve"> 0.000369524*AH$4^2 - 1.45714*AH$4 + 1436.95</f>
        <v>2.0959206559996346</v>
      </c>
      <c r="AI7" s="225">
        <f t="shared" ref="AI7:AS7" si="5" xml:space="preserve"> 0.000369524*AI$4^2 - 1.45714*AI$4 + 1436.95</f>
        <v>2.1453300039995611</v>
      </c>
      <c r="AJ7" s="225">
        <f t="shared" si="5"/>
        <v>2.1954783999995016</v>
      </c>
      <c r="AK7" s="225">
        <f t="shared" si="5"/>
        <v>2.2463658439996834</v>
      </c>
      <c r="AL7" s="225">
        <f t="shared" si="5"/>
        <v>2.2979923359996519</v>
      </c>
      <c r="AM7" s="225">
        <f t="shared" si="5"/>
        <v>2.3503578759996344</v>
      </c>
      <c r="AN7" s="225">
        <f t="shared" si="5"/>
        <v>2.4034624639996309</v>
      </c>
      <c r="AO7" s="434">
        <f t="shared" si="5"/>
        <v>2.4573060999996414</v>
      </c>
      <c r="AP7" s="434">
        <f t="shared" si="5"/>
        <v>2.511888783999666</v>
      </c>
      <c r="AQ7" s="434">
        <f t="shared" si="5"/>
        <v>2.5672105159997045</v>
      </c>
      <c r="AR7" s="434">
        <f t="shared" si="5"/>
        <v>2.6232712959997571</v>
      </c>
      <c r="AS7" s="434">
        <f t="shared" si="5"/>
        <v>2.6800711239998236</v>
      </c>
      <c r="AT7" s="435">
        <f xml:space="preserve"> 0.000369524*AT$4^2 - 1.45714*AT$4 + 1436.95</f>
        <v>2.7376099999999042</v>
      </c>
    </row>
    <row r="8" spans="2:46">
      <c r="B8" s="653"/>
      <c r="C8" s="189" t="s">
        <v>583</v>
      </c>
      <c r="D8" s="183">
        <f>D6/D5</f>
        <v>0.14795504385116032</v>
      </c>
      <c r="E8" s="183">
        <f t="shared" ref="E8:AD8" si="6">E6/E5</f>
        <v>0.11767503237511742</v>
      </c>
      <c r="F8" s="183">
        <f t="shared" si="6"/>
        <v>0.13332708335494808</v>
      </c>
      <c r="G8" s="183">
        <f t="shared" si="6"/>
        <v>0.13661832999230097</v>
      </c>
      <c r="H8" s="183">
        <f t="shared" si="6"/>
        <v>0.15681917754503777</v>
      </c>
      <c r="I8" s="183">
        <f>I6/I5</f>
        <v>0.17201805047887964</v>
      </c>
      <c r="J8" s="183">
        <f t="shared" si="6"/>
        <v>0.16720508228377687</v>
      </c>
      <c r="K8" s="183">
        <f t="shared" si="6"/>
        <v>0.16888907988493271</v>
      </c>
      <c r="L8" s="183">
        <f t="shared" si="6"/>
        <v>0.16980383886732472</v>
      </c>
      <c r="M8" s="183">
        <f t="shared" si="6"/>
        <v>0.16959228109305871</v>
      </c>
      <c r="N8" s="183">
        <f t="shared" si="6"/>
        <v>0.17013117415004736</v>
      </c>
      <c r="O8" s="183">
        <f t="shared" si="6"/>
        <v>0.1706646231602772</v>
      </c>
      <c r="P8" s="183">
        <f t="shared" si="6"/>
        <v>0.17170262652338825</v>
      </c>
      <c r="Q8" s="183">
        <f t="shared" si="6"/>
        <v>0.17312519578041777</v>
      </c>
      <c r="R8" s="183">
        <f t="shared" si="6"/>
        <v>0.17460592778479925</v>
      </c>
      <c r="S8" s="183">
        <f t="shared" si="6"/>
        <v>0.17560043518593127</v>
      </c>
      <c r="T8" s="183">
        <f t="shared" si="6"/>
        <v>0.17625744315795133</v>
      </c>
      <c r="U8" s="183">
        <f t="shared" si="6"/>
        <v>0.17730290376247945</v>
      </c>
      <c r="V8" s="183">
        <f t="shared" si="6"/>
        <v>0.1782129233564041</v>
      </c>
      <c r="W8" s="183">
        <f t="shared" si="6"/>
        <v>0.17886863878216919</v>
      </c>
      <c r="X8" s="183">
        <f t="shared" si="6"/>
        <v>0.1795049156481861</v>
      </c>
      <c r="Y8" s="183">
        <f t="shared" si="6"/>
        <v>0.18032547629128318</v>
      </c>
      <c r="Z8" s="183">
        <f t="shared" si="6"/>
        <v>0.18173602580590872</v>
      </c>
      <c r="AA8" s="183">
        <f t="shared" si="6"/>
        <v>0.1832125342897194</v>
      </c>
      <c r="AB8" s="183">
        <f t="shared" si="6"/>
        <v>0.18402227480798261</v>
      </c>
      <c r="AC8" s="183">
        <f t="shared" si="6"/>
        <v>0.18519277497614808</v>
      </c>
      <c r="AD8" s="183">
        <f t="shared" si="6"/>
        <v>0.18697514739347745</v>
      </c>
      <c r="AE8" s="183">
        <f>AE6/AE5</f>
        <v>0.18889895880707994</v>
      </c>
      <c r="AF8" s="226">
        <f>0.0009721*AF$4-1.791</f>
        <v>0.18819560000000024</v>
      </c>
      <c r="AG8" s="226">
        <f>0.0009721*AG$4-1.791</f>
        <v>0.18916770000000027</v>
      </c>
      <c r="AH8" s="226">
        <f t="shared" ref="AH8:AS8" si="7">0.0009721*AH$4-1.791</f>
        <v>0.19013980000000008</v>
      </c>
      <c r="AI8" s="226">
        <f t="shared" si="7"/>
        <v>0.19111190000000011</v>
      </c>
      <c r="AJ8" s="226">
        <f t="shared" si="7"/>
        <v>0.19208400000000014</v>
      </c>
      <c r="AK8" s="226">
        <f t="shared" si="7"/>
        <v>0.19305610000000017</v>
      </c>
      <c r="AL8" s="226">
        <f t="shared" si="7"/>
        <v>0.19402820000000021</v>
      </c>
      <c r="AM8" s="226">
        <f t="shared" si="7"/>
        <v>0.19500030000000024</v>
      </c>
      <c r="AN8" s="226">
        <f t="shared" si="7"/>
        <v>0.19597240000000027</v>
      </c>
      <c r="AO8" s="436">
        <f t="shared" si="7"/>
        <v>0.19694450000000008</v>
      </c>
      <c r="AP8" s="436">
        <f t="shared" si="7"/>
        <v>0.19791660000000011</v>
      </c>
      <c r="AQ8" s="436">
        <f t="shared" si="7"/>
        <v>0.19888870000000014</v>
      </c>
      <c r="AR8" s="436">
        <f t="shared" si="7"/>
        <v>0.19986080000000017</v>
      </c>
      <c r="AS8" s="436">
        <f t="shared" si="7"/>
        <v>0.2008329000000002</v>
      </c>
      <c r="AT8" s="437">
        <f>0.0009721*AT$4-1.791</f>
        <v>0.20180500000000023</v>
      </c>
    </row>
    <row r="9" spans="2:46">
      <c r="B9" s="654"/>
      <c r="C9" s="186" t="s">
        <v>597</v>
      </c>
      <c r="D9" s="187">
        <f>(D8*D5*1000)*'Invest. vs. Tot. Invest.'!Q7*('Invest. vs. Tot. Invest.'!Q5)/('Tot. Invest. vs. GDP'!D8*'Tot. Invest. vs. GDP'!D5*1000)</f>
        <v>296852.12486784888</v>
      </c>
      <c r="E9" s="187">
        <f>(E8*E5*1000)*'Invest. vs. Tot. Invest.'!R7*('Invest. vs. Tot. Invest.'!R5)/('Tot. Invest. vs. GDP'!E8*'Tot. Invest. vs. GDP'!E5*1000)</f>
        <v>237582.37963625282</v>
      </c>
      <c r="F9" s="187">
        <f>(F8*F5*1000)*'Invest. vs. Tot. Invest.'!S7*('Invest. vs. Tot. Invest.'!S5)/('Tot. Invest. vs. GDP'!F8*'Tot. Invest. vs. GDP'!F5*1000)</f>
        <v>253756.02784645313</v>
      </c>
      <c r="G9" s="187">
        <f>(G8*G5*1000)*'Invest. vs. Tot. Invest.'!T7*('Invest. vs. Tot. Invest.'!T5)/('Tot. Invest. vs. GDP'!G8*'Tot. Invest. vs. GDP'!G5*1000)</f>
        <v>294142.73673190316</v>
      </c>
      <c r="H9" s="187">
        <f ca="1">(H8*H5*1000)*('Invest. vs. Tot. Invest.'!U7*('Invest. vs. Tot. Invest.'!$T$5)/('Tot. Invest. vs. GDP'!$G$8*'Tot. Invest. vs. GDP'!$G$5*1000))</f>
        <v>292305.00916318625</v>
      </c>
      <c r="I9" s="187">
        <f ca="1">(I8*I5*1000)*('Invest. vs. Tot. Invest.'!V7*('Invest. vs. Tot. Invest.'!$T$5)/('Tot. Invest. vs. GDP'!$G$8*'Tot. Invest. vs. GDP'!$G$5*1000))</f>
        <v>331818.40991012182</v>
      </c>
      <c r="J9" s="187">
        <f ca="1">(J8*J5*1000)*('Invest. vs. Tot. Invest.'!W7*('Invest. vs. Tot. Invest.'!$T$5)/('Tot. Invest. vs. GDP'!$G$8*'Tot. Invest. vs. GDP'!$G$5*1000))</f>
        <v>328237.94732106867</v>
      </c>
      <c r="K9" s="187">
        <f ca="1">(K8*K5*1000)*('Invest. vs. Tot. Invest.'!X7*('Invest. vs. Tot. Invest.'!$T$5)/('Tot. Invest. vs. GDP'!$G$8*'Tot. Invest. vs. GDP'!$G$5*1000))</f>
        <v>338333.37972273782</v>
      </c>
      <c r="L9" s="187">
        <f ca="1">(L8*L5*1000)*('Invest. vs. Tot. Invest.'!Y7*('Invest. vs. Tot. Invest.'!$T$5)/('Tot. Invest. vs. GDP'!$G$8*'Tot. Invest. vs. GDP'!$G$5*1000))</f>
        <v>347201.69257293089</v>
      </c>
      <c r="M9" s="187">
        <f ca="1">(M8*M5*1000)*('Invest. vs. Tot. Invest.'!Z7*('Invest. vs. Tot. Invest.'!$T$5)/('Tot. Invest. vs. GDP'!$G$8*'Tot. Invest. vs. GDP'!$G$5*1000))</f>
        <v>354227.59477644821</v>
      </c>
      <c r="N9" s="187">
        <f ca="1">(N8*N5*1000)*('Invest. vs. Tot. Invest.'!AA7*('Invest. vs. Tot. Invest.'!$T$5)/('Tot. Invest. vs. GDP'!$G$8*'Tot. Invest. vs. GDP'!$G$5*1000))</f>
        <v>363046.01817964046</v>
      </c>
      <c r="O9" s="187">
        <f ca="1">(O8*O5*1000)*('Invest. vs. Tot. Invest.'!AB7*('Invest. vs. Tot. Invest.'!$T$5)/('Tot. Invest. vs. GDP'!$G$8*'Tot. Invest. vs. GDP'!$G$5*1000))</f>
        <v>373100.30841981299</v>
      </c>
      <c r="P9" s="187">
        <f ca="1">(P8*P5*1000)*('Invest. vs. Tot. Invest.'!AC7*('Invest. vs. Tot. Invest.'!$T$5)/('Tot. Invest. vs. GDP'!$G$8*'Tot. Invest. vs. GDP'!$G$5*1000))</f>
        <v>385427.30820361362</v>
      </c>
      <c r="Q9" s="187">
        <f ca="1">(Q8*Q5*1000)*('Invest. vs. Tot. Invest.'!AD7*('Invest. vs. Tot. Invest.'!$T$5)/('Tot. Invest. vs. GDP'!$G$8*'Tot. Invest. vs. GDP'!$G$5*1000))</f>
        <v>400556.49019435135</v>
      </c>
      <c r="R9" s="187">
        <f ca="1">(R8*R5*1000)*('Invest. vs. Tot. Invest.'!AE7*('Invest. vs. Tot. Invest.'!$T$5)/('Tot. Invest. vs. GDP'!$G$8*'Tot. Invest. vs. GDP'!$G$5*1000))</f>
        <v>417909.97810579545</v>
      </c>
      <c r="S9" s="187">
        <f ca="1">(S8*S5*1000)*('Invest. vs. Tot. Invest.'!AF7*('Invest. vs. Tot. Invest.'!$T$5)/('Tot. Invest. vs. GDP'!$G$8*'Tot. Invest. vs. GDP'!$G$5*1000))</f>
        <v>434910.68940573785</v>
      </c>
      <c r="T9" s="187">
        <f ca="1">(T8*T5*1000)*('Invest. vs. Tot. Invest.'!AG7*('Invest. vs. Tot. Invest.'!$T$5)/('Tot. Invest. vs. GDP'!$G$8*'Tot. Invest. vs. GDP'!$G$5*1000))</f>
        <v>452447.86159762822</v>
      </c>
      <c r="U9" s="187">
        <f ca="1">(U8*U5*1000)*('Invest. vs. Tot. Invest.'!AH7*('Invest. vs. Tot. Invest.'!$T$5)/('Tot. Invest. vs. GDP'!$G$8*'Tot. Invest. vs. GDP'!$G$5*1000))</f>
        <v>471494.55208162445</v>
      </c>
      <c r="V9" s="187">
        <f ca="1">(V8*V5*1000)*('Invest. vs. Tot. Invest.'!AI7*('Invest. vs. Tot. Invest.'!$T$5)/('Tot. Invest. vs. GDP'!$G$8*'Tot. Invest. vs. GDP'!$G$5*1000))</f>
        <v>489194.36412981083</v>
      </c>
      <c r="W9" s="187">
        <f ca="1">(W8*W5*1000)*('Invest. vs. Tot. Invest.'!AJ7*('Invest. vs. Tot. Invest.'!$T$5)/('Tot. Invest. vs. GDP'!$G$8*'Tot. Invest. vs. GDP'!$G$5*1000))</f>
        <v>504831.13592971978</v>
      </c>
      <c r="X9" s="187">
        <f ca="1">(X8*X5*1000)*('Invest. vs. Tot. Invest.'!AK7*('Invest. vs. Tot. Invest.'!$T$5)/('Tot. Invest. vs. GDP'!$G$8*'Tot. Invest. vs. GDP'!$G$5*1000))</f>
        <v>518692.33529411146</v>
      </c>
      <c r="Y9" s="187">
        <f ca="1">(Y8*Y5*1000)*('Invest. vs. Tot. Invest.'!AL7*('Invest. vs. Tot. Invest.'!$T$5)/('Tot. Invest. vs. GDP'!$G$8*'Tot. Invest. vs. GDP'!$G$5*1000))</f>
        <v>533002.91140098486</v>
      </c>
      <c r="Z9" s="187">
        <f ca="1">(Z8*Z5*1000)*('Invest. vs. Tot. Invest.'!AM7*('Invest. vs. Tot. Invest.'!$T$5)/('Tot. Invest. vs. GDP'!$G$8*'Tot. Invest. vs. GDP'!$G$5*1000))</f>
        <v>548221.21744200506</v>
      </c>
      <c r="AA9" s="187">
        <f ca="1">(AA8*AA5*1000)*('Invest. vs. Tot. Invest.'!AN7*('Invest. vs. Tot. Invest.'!$T$5)/('Tot. Invest. vs. GDP'!$G$8*'Tot. Invest. vs. GDP'!$G$5*1000))</f>
        <v>560775.28214545816</v>
      </c>
      <c r="AB9" s="187">
        <f ca="1">(AB8*AB5*1000)*('Invest. vs. Tot. Invest.'!AO7*('Invest. vs. Tot. Invest.'!$T$5)/('Tot. Invest. vs. GDP'!$G$8*'Tot. Invest. vs. GDP'!$G$5*1000))</f>
        <v>576569.77154272574</v>
      </c>
      <c r="AC9" s="187">
        <f ca="1">(AC8*AC5*1000)*('Invest. vs. Tot. Invest.'!AP7*('Invest. vs. Tot. Invest.'!$T$5)/('Tot. Invest. vs. GDP'!$G$8*'Tot. Invest. vs. GDP'!$G$5*1000))</f>
        <v>594168.53916590405</v>
      </c>
      <c r="AD9" s="187">
        <f ca="1">(AD8*AD5*1000)*('Invest. vs. Tot. Invest.'!AQ7*('Invest. vs. Tot. Invest.'!$T$5)/('Tot. Invest. vs. GDP'!$G$8*'Tot. Invest. vs. GDP'!$G$5*1000))</f>
        <v>614608.6730869374</v>
      </c>
      <c r="AE9" s="187">
        <f ca="1">(AE8*AE5*1000)*('Invest. vs. Tot. Invest.'!AR7*('Invest. vs. Tot. Invest.'!$T$5)/('Tot. Invest. vs. GDP'!$G$8*'Tot. Invest. vs. GDP'!$G$5*1000))</f>
        <v>636502.53863815474</v>
      </c>
      <c r="AF9" s="193">
        <f ca="1">(AF8*AF5*1000)*('Invest. vs. Tot. Invest.'!AS7*('Invest. vs. Tot. Invest.'!$T$5)/('Tot. Invest. vs. GDP'!$G$8*'Tot. Invest. vs. GDP'!$G$5*1000))</f>
        <v>652805.34184979415</v>
      </c>
      <c r="AG9" s="193">
        <f ca="1">(AG8*AG5*1000)*('Invest. vs. Tot. Invest.'!AT7*('Invest. vs. Tot. Invest.'!$T$5)/('Tot. Invest. vs. GDP'!$G$8*'Tot. Invest. vs. GDP'!$G$5*1000))</f>
        <v>672462.9287200562</v>
      </c>
      <c r="AH9" s="193">
        <f ca="1">(AH8*AH5*1000)*('Invest. vs. Tot. Invest.'!AU7*('Invest. vs. Tot. Invest.'!$T$5)/('Tot. Invest. vs. GDP'!$G$8*'Tot. Invest. vs. GDP'!$G$5*1000))</f>
        <v>692719.89027408068</v>
      </c>
      <c r="AI9" s="193">
        <f ca="1">(AI8*AI5*1000)*('Invest. vs. Tot. Invest.'!AV7*('Invest. vs. Tot. Invest.'!$T$5)/('Tot. Invest. vs. GDP'!$G$8*'Tot. Invest. vs. GDP'!$G$5*1000))</f>
        <v>713454.39910427283</v>
      </c>
      <c r="AJ9" s="193">
        <f ca="1">(AJ8*AJ5*1000)*('Invest. vs. Tot. Invest.'!AW7*('Invest. vs. Tot. Invest.'!$T$5)/('Tot. Invest. vs. GDP'!$G$8*'Tot. Invest. vs. GDP'!$G$5*1000))</f>
        <v>734658.20513648307</v>
      </c>
      <c r="AK9" s="193">
        <f ca="1">(AK8*AK5*1000)*('Invest. vs. Tot. Invest.'!AX7*('Invest. vs. Tot. Invest.'!$T$5)/('Tot. Invest. vs. GDP'!$G$8*'Tot. Invest. vs. GDP'!$G$5*1000))</f>
        <v>756248.53305872867</v>
      </c>
      <c r="AL9" s="193">
        <f ca="1">(AL8*AL5*1000)*('Invest. vs. Tot. Invest.'!AY7*('Invest. vs. Tot. Invest.'!$T$5)/('Tot. Invest. vs. GDP'!$G$8*'Tot. Invest. vs. GDP'!$G$5*1000))</f>
        <v>778138.91456691932</v>
      </c>
      <c r="AM9" s="193">
        <f ca="1">(AM8*AM5*1000)*('Invest. vs. Tot. Invest.'!AZ7*('Invest. vs. Tot. Invest.'!$T$5)/('Tot. Invest. vs. GDP'!$G$8*'Tot. Invest. vs. GDP'!$G$5*1000))</f>
        <v>800256.9955350667</v>
      </c>
      <c r="AN9" s="193">
        <f ca="1">(AN8*AN5*1000)*('Invest. vs. Tot. Invest.'!BA7*('Invest. vs. Tot. Invest.'!$T$5)/('Tot. Invest. vs. GDP'!$G$8*'Tot. Invest. vs. GDP'!$G$5*1000))</f>
        <v>822488.20492141717</v>
      </c>
      <c r="AO9" s="438">
        <f ca="1">(AO8*AO5*1000)*('Invest. vs. Tot. Invest.'!BB7*('Invest. vs. Tot. Invest.'!$T$5)/('Tot. Invest. vs. GDP'!$G$8*'Tot. Invest. vs. GDP'!$G$5*1000))</f>
        <v>844819.63691184181</v>
      </c>
      <c r="AP9" s="438">
        <f ca="1">(AP8*AP5*1000)*('Invest. vs. Tot. Invest.'!BC7*('Invest. vs. Tot. Invest.'!$T$5)/('Tot. Invest. vs. GDP'!$G$8*'Tot. Invest. vs. GDP'!$G$5*1000))</f>
        <v>867304.22276562476</v>
      </c>
      <c r="AQ9" s="438">
        <f ca="1">(AQ8*AQ5*1000)*('Invest. vs. Tot. Invest.'!BD7*('Invest. vs. Tot. Invest.'!$T$5)/('Tot. Invest. vs. GDP'!$G$8*'Tot. Invest. vs. GDP'!$G$5*1000))</f>
        <v>890060.88554123486</v>
      </c>
      <c r="AR9" s="438">
        <f ca="1">(AR8*AR5*1000)*('Invest. vs. Tot. Invest.'!BE7*('Invest. vs. Tot. Invest.'!$T$5)/('Tot. Invest. vs. GDP'!$G$8*'Tot. Invest. vs. GDP'!$G$5*1000))</f>
        <v>913267.4018827707</v>
      </c>
      <c r="AS9" s="438">
        <f ca="1">(AS8*AS5*1000)*('Invest. vs. Tot. Invest.'!BF7*('Invest. vs. Tot. Invest.'!$T$5)/('Tot. Invest. vs. GDP'!$G$8*'Tot. Invest. vs. GDP'!$G$5*1000))</f>
        <v>936963.63583418762</v>
      </c>
      <c r="AT9" s="439">
        <f ca="1">(AT8*AT5*1000)*('Invest. vs. Tot. Invest.'!BG7*('Invest. vs. Tot. Invest.'!$T$5)/('Tot. Invest. vs. GDP'!$G$8*'Tot. Invest. vs. GDP'!$G$5*1000))</f>
        <v>961320.42157073913</v>
      </c>
    </row>
    <row r="10" spans="2:46" ht="15" customHeight="1">
      <c r="B10" s="655" t="s">
        <v>601</v>
      </c>
      <c r="C10" s="233" t="s">
        <v>787</v>
      </c>
      <c r="D10" s="273">
        <f>D26*$D$36</f>
        <v>11881.786223560168</v>
      </c>
      <c r="E10" s="273">
        <f t="shared" ref="E10:AE10" si="8">E26*$D$36</f>
        <v>11569.225817951359</v>
      </c>
      <c r="F10" s="273">
        <f t="shared" si="8"/>
        <v>11874.600926879506</v>
      </c>
      <c r="G10" s="273">
        <f t="shared" si="8"/>
        <v>12130.577121128099</v>
      </c>
      <c r="H10" s="273">
        <f t="shared" si="8"/>
        <v>12861.681058385488</v>
      </c>
      <c r="I10" s="273">
        <f t="shared" si="8"/>
        <v>13471.533114156699</v>
      </c>
      <c r="J10" s="273">
        <f t="shared" si="8"/>
        <v>13848.761189891467</v>
      </c>
      <c r="K10" s="273">
        <f t="shared" si="8"/>
        <v>14317.601798304682</v>
      </c>
      <c r="L10" s="273">
        <f t="shared" si="8"/>
        <v>14820.572565951041</v>
      </c>
      <c r="M10" s="273">
        <f t="shared" si="8"/>
        <v>15329.83046819298</v>
      </c>
      <c r="N10" s="273">
        <f t="shared" si="8"/>
        <v>15787.893131585202</v>
      </c>
      <c r="O10" s="273">
        <f t="shared" si="8"/>
        <v>16208.232987403946</v>
      </c>
      <c r="P10" s="273">
        <f t="shared" si="8"/>
        <v>16704.916620454725</v>
      </c>
      <c r="Q10" s="273">
        <f t="shared" si="8"/>
        <v>17224.95246771766</v>
      </c>
      <c r="R10" s="273">
        <f t="shared" si="8"/>
        <v>17759.358908341914</v>
      </c>
      <c r="S10" s="273">
        <f t="shared" si="8"/>
        <v>18330.589994454567</v>
      </c>
      <c r="T10" s="273">
        <f t="shared" si="8"/>
        <v>18899.126594311969</v>
      </c>
      <c r="U10" s="273">
        <f t="shared" si="8"/>
        <v>19515.265784678762</v>
      </c>
      <c r="V10" s="273">
        <f t="shared" si="8"/>
        <v>20147.571892577042</v>
      </c>
      <c r="W10" s="273">
        <f t="shared" si="8"/>
        <v>20813.109997623385</v>
      </c>
      <c r="X10" s="273">
        <f t="shared" si="8"/>
        <v>21495.713182286301</v>
      </c>
      <c r="Y10" s="273">
        <f t="shared" si="8"/>
        <v>22189.992474055296</v>
      </c>
      <c r="Z10" s="273">
        <f t="shared" si="8"/>
        <v>22907.623980036442</v>
      </c>
      <c r="AA10" s="273">
        <f t="shared" si="8"/>
        <v>23622.56099976234</v>
      </c>
      <c r="AB10" s="273">
        <f t="shared" si="8"/>
        <v>24311.451319020834</v>
      </c>
      <c r="AC10" s="273">
        <f t="shared" si="8"/>
        <v>25004.832448704747</v>
      </c>
      <c r="AD10" s="273">
        <f t="shared" si="8"/>
        <v>25622.767963241702</v>
      </c>
      <c r="AE10" s="273">
        <f t="shared" si="8"/>
        <v>26254.175909054899</v>
      </c>
      <c r="AF10" s="274">
        <f>$F$10*AF12</f>
        <v>27167.032899734033</v>
      </c>
      <c r="AG10" s="274">
        <f t="shared" ref="AG10:AT10" si="9">$F$10*AG12</f>
        <v>27928.097886779386</v>
      </c>
      <c r="AH10" s="274">
        <f t="shared" si="9"/>
        <v>28702.454565877983</v>
      </c>
      <c r="AI10" s="274">
        <f t="shared" si="9"/>
        <v>29490.102937029827</v>
      </c>
      <c r="AJ10" s="274">
        <f t="shared" si="9"/>
        <v>30291.043000218717</v>
      </c>
      <c r="AK10" s="274">
        <f t="shared" si="9"/>
        <v>31105.274755477054</v>
      </c>
      <c r="AL10" s="274">
        <f t="shared" si="9"/>
        <v>31932.79820278324</v>
      </c>
      <c r="AM10" s="274">
        <f t="shared" si="9"/>
        <v>32773.613342142671</v>
      </c>
      <c r="AN10" s="274">
        <f t="shared" si="9"/>
        <v>33627.720173555354</v>
      </c>
      <c r="AO10" s="440">
        <f t="shared" si="9"/>
        <v>34495.118697021273</v>
      </c>
      <c r="AP10" s="440">
        <f t="shared" si="9"/>
        <v>35375.808912535045</v>
      </c>
      <c r="AQ10" s="440">
        <f t="shared" si="9"/>
        <v>36269.790820107468</v>
      </c>
      <c r="AR10" s="440">
        <f t="shared" si="9"/>
        <v>37177.064419727736</v>
      </c>
      <c r="AS10" s="440">
        <f t="shared" si="9"/>
        <v>38097.629711401249</v>
      </c>
      <c r="AT10" s="441">
        <f t="shared" si="9"/>
        <v>39031.486695128006</v>
      </c>
    </row>
    <row r="11" spans="2:46">
      <c r="B11" s="656"/>
      <c r="C11" s="235" t="s">
        <v>578</v>
      </c>
      <c r="D11" s="267">
        <f>D27*$D$36</f>
        <v>1757.7032005070109</v>
      </c>
      <c r="E11" s="267">
        <f t="shared" ref="E11:AE11" si="10">E27*$D$36</f>
        <v>1361.6137209855026</v>
      </c>
      <c r="F11" s="267">
        <f t="shared" si="10"/>
        <v>1583.4597560009506</v>
      </c>
      <c r="G11" s="267">
        <f t="shared" si="10"/>
        <v>1657.1090469777391</v>
      </c>
      <c r="H11" s="267">
        <f t="shared" si="10"/>
        <v>2137.6257624970294</v>
      </c>
      <c r="I11" s="267">
        <f t="shared" si="10"/>
        <v>2459.1677889566663</v>
      </c>
      <c r="J11" s="267">
        <f t="shared" si="10"/>
        <v>2453.7788164461695</v>
      </c>
      <c r="K11" s="267">
        <f t="shared" si="10"/>
        <v>2559.7619424859386</v>
      </c>
      <c r="L11" s="267">
        <f t="shared" si="10"/>
        <v>2669.3377168660381</v>
      </c>
      <c r="M11" s="267">
        <f t="shared" si="10"/>
        <v>2769.9318703953099</v>
      </c>
      <c r="N11" s="267">
        <f t="shared" si="10"/>
        <v>2842.6829992870157</v>
      </c>
      <c r="O11" s="267">
        <f t="shared" si="10"/>
        <v>2881.3039689455754</v>
      </c>
      <c r="P11" s="267">
        <f t="shared" si="10"/>
        <v>2982.7962845599304</v>
      </c>
      <c r="Q11" s="267">
        <f t="shared" si="10"/>
        <v>3093.2702210251127</v>
      </c>
      <c r="R11" s="267">
        <f t="shared" si="10"/>
        <v>3183.984591618474</v>
      </c>
      <c r="S11" s="267">
        <f t="shared" si="10"/>
        <v>3331.2831735720511</v>
      </c>
      <c r="T11" s="267">
        <f t="shared" si="10"/>
        <v>3457.9240275687239</v>
      </c>
      <c r="U11" s="267">
        <f t="shared" si="10"/>
        <v>3608.8152578626318</v>
      </c>
      <c r="V11" s="267">
        <f t="shared" si="10"/>
        <v>3770.484433177533</v>
      </c>
      <c r="W11" s="267">
        <f t="shared" si="10"/>
        <v>3935.7462568327655</v>
      </c>
      <c r="X11" s="267">
        <f t="shared" si="10"/>
        <v>4110.887863423909</v>
      </c>
      <c r="Y11" s="267">
        <f t="shared" si="10"/>
        <v>4281.538659589638</v>
      </c>
      <c r="Z11" s="267">
        <f t="shared" si="10"/>
        <v>4449.4949695001187</v>
      </c>
      <c r="AA11" s="267">
        <f t="shared" si="10"/>
        <v>4611.1641448150203</v>
      </c>
      <c r="AB11" s="267">
        <f t="shared" si="10"/>
        <v>4746.7866196625209</v>
      </c>
      <c r="AC11" s="267">
        <f t="shared" si="10"/>
        <v>4884.205418680187</v>
      </c>
      <c r="AD11" s="267">
        <f t="shared" si="10"/>
        <v>5050.3654044205023</v>
      </c>
      <c r="AE11" s="267">
        <f t="shared" si="10"/>
        <v>5223.7106868414794</v>
      </c>
      <c r="AF11" s="268">
        <f t="shared" ref="AF11:AT11" si="11">AF10*AF13</f>
        <v>5417.6497008649712</v>
      </c>
      <c r="AG11" s="268">
        <f t="shared" si="11"/>
        <v>5600.0025477675745</v>
      </c>
      <c r="AH11" s="268">
        <f t="shared" si="11"/>
        <v>5786.7018650266746</v>
      </c>
      <c r="AI11" s="268">
        <f t="shared" si="11"/>
        <v>5977.7913158506417</v>
      </c>
      <c r="AJ11" s="268">
        <f t="shared" si="11"/>
        <v>6173.3145634445809</v>
      </c>
      <c r="AK11" s="268">
        <f t="shared" si="11"/>
        <v>6373.3152710234863</v>
      </c>
      <c r="AL11" s="268">
        <f t="shared" si="11"/>
        <v>6577.8371017913305</v>
      </c>
      <c r="AM11" s="268">
        <f t="shared" si="11"/>
        <v>6786.9237189576215</v>
      </c>
      <c r="AN11" s="268">
        <f t="shared" si="11"/>
        <v>7000.6187857307696</v>
      </c>
      <c r="AO11" s="442">
        <f t="shared" si="11"/>
        <v>7218.9659653191384</v>
      </c>
      <c r="AP11" s="442">
        <f t="shared" si="11"/>
        <v>7442.0089209300031</v>
      </c>
      <c r="AQ11" s="442">
        <f t="shared" si="11"/>
        <v>7669.7913157740422</v>
      </c>
      <c r="AR11" s="442">
        <f t="shared" si="11"/>
        <v>7902.3568130573385</v>
      </c>
      <c r="AS11" s="442">
        <f t="shared" si="11"/>
        <v>8139.7490759894399</v>
      </c>
      <c r="AT11" s="443">
        <f t="shared" si="11"/>
        <v>8382.0117677787566</v>
      </c>
    </row>
    <row r="12" spans="2:46">
      <c r="B12" s="656"/>
      <c r="C12" s="83" t="s">
        <v>106</v>
      </c>
      <c r="D12" s="269">
        <f>D10/$F$10</f>
        <v>1.0006050979502306</v>
      </c>
      <c r="E12" s="269">
        <f t="shared" ref="E12:AE12" si="12">E10/$F$10</f>
        <v>0.97428333711519555</v>
      </c>
      <c r="F12" s="269">
        <f t="shared" si="12"/>
        <v>1</v>
      </c>
      <c r="G12" s="269">
        <f t="shared" si="12"/>
        <v>1.0215566144769683</v>
      </c>
      <c r="H12" s="269">
        <f t="shared" si="12"/>
        <v>1.0831253309129416</v>
      </c>
      <c r="I12" s="269">
        <f t="shared" si="12"/>
        <v>1.1344830194387716</v>
      </c>
      <c r="J12" s="269">
        <f t="shared" si="12"/>
        <v>1.166250661825883</v>
      </c>
      <c r="K12" s="269">
        <f t="shared" si="12"/>
        <v>1.2057333030784358</v>
      </c>
      <c r="L12" s="269">
        <f t="shared" si="12"/>
        <v>1.2480901595945844</v>
      </c>
      <c r="M12" s="269">
        <f t="shared" si="12"/>
        <v>1.2909764768171847</v>
      </c>
      <c r="N12" s="269">
        <f t="shared" si="12"/>
        <v>1.3295514711443914</v>
      </c>
      <c r="O12" s="269">
        <f t="shared" si="12"/>
        <v>1.3649497012328871</v>
      </c>
      <c r="P12" s="269">
        <f t="shared" si="12"/>
        <v>1.4067770970425837</v>
      </c>
      <c r="Q12" s="269">
        <f t="shared" si="12"/>
        <v>1.4505710611905303</v>
      </c>
      <c r="R12" s="269">
        <f t="shared" si="12"/>
        <v>1.4955752212389379</v>
      </c>
      <c r="S12" s="269">
        <f t="shared" si="12"/>
        <v>1.5436805082822782</v>
      </c>
      <c r="T12" s="269">
        <f t="shared" si="12"/>
        <v>1.5915588835942818</v>
      </c>
      <c r="U12" s="269">
        <f t="shared" si="12"/>
        <v>1.6434460328265639</v>
      </c>
      <c r="V12" s="269">
        <f t="shared" si="12"/>
        <v>1.6966946524468647</v>
      </c>
      <c r="W12" s="269">
        <f t="shared" si="12"/>
        <v>1.7527418500869827</v>
      </c>
      <c r="X12" s="269">
        <f t="shared" si="12"/>
        <v>1.8102261553588985</v>
      </c>
      <c r="Y12" s="269">
        <f t="shared" si="12"/>
        <v>1.8686937447999394</v>
      </c>
      <c r="Z12" s="269">
        <f t="shared" si="12"/>
        <v>1.9291279025792301</v>
      </c>
      <c r="AA12" s="269">
        <f t="shared" si="12"/>
        <v>1.989335148627184</v>
      </c>
      <c r="AB12" s="269">
        <f t="shared" si="12"/>
        <v>2.0473489146055517</v>
      </c>
      <c r="AC12" s="269">
        <f t="shared" si="12"/>
        <v>2.1057408668028139</v>
      </c>
      <c r="AD12" s="269">
        <f t="shared" si="12"/>
        <v>2.1577792905226532</v>
      </c>
      <c r="AE12" s="269">
        <f t="shared" si="12"/>
        <v>2.2109522728991755</v>
      </c>
      <c r="AF12" s="270">
        <f>0.000559669*AF4^2-2.21544*AF4+2192.93</f>
        <v>2.2878270240003076</v>
      </c>
      <c r="AG12" s="270">
        <f t="shared" ref="AG12:AT12" si="13">0.000559669*AG4^2-2.21544*AG4+2192.93</f>
        <v>2.3519188610002857</v>
      </c>
      <c r="AH12" s="270">
        <f t="shared" si="13"/>
        <v>2.4171300360003443</v>
      </c>
      <c r="AI12" s="270">
        <f t="shared" si="13"/>
        <v>2.4834605490004833</v>
      </c>
      <c r="AJ12" s="270">
        <f t="shared" si="13"/>
        <v>2.5509103999993386</v>
      </c>
      <c r="AK12" s="270">
        <f t="shared" si="13"/>
        <v>2.6194795889996385</v>
      </c>
      <c r="AL12" s="270">
        <f t="shared" si="13"/>
        <v>2.6891681159995642</v>
      </c>
      <c r="AM12" s="270">
        <f t="shared" si="13"/>
        <v>2.7599759809995703</v>
      </c>
      <c r="AN12" s="270">
        <f t="shared" si="13"/>
        <v>2.8319031839996569</v>
      </c>
      <c r="AO12" s="444">
        <f t="shared" si="13"/>
        <v>2.904949724999824</v>
      </c>
      <c r="AP12" s="444">
        <f t="shared" si="13"/>
        <v>2.9791156039996167</v>
      </c>
      <c r="AQ12" s="444">
        <f t="shared" si="13"/>
        <v>3.0544008209999447</v>
      </c>
      <c r="AR12" s="444">
        <f t="shared" si="13"/>
        <v>3.1308053759998984</v>
      </c>
      <c r="AS12" s="444">
        <f t="shared" si="13"/>
        <v>3.2083292689999325</v>
      </c>
      <c r="AT12" s="445">
        <f t="shared" si="13"/>
        <v>3.2869725000000471</v>
      </c>
    </row>
    <row r="13" spans="2:46">
      <c r="B13" s="656"/>
      <c r="C13" s="83" t="s">
        <v>583</v>
      </c>
      <c r="D13" s="271">
        <f>D11/D10</f>
        <v>0.14793257237886462</v>
      </c>
      <c r="E13" s="271">
        <f t="shared" ref="E13:AE13" si="14">E11/E10</f>
        <v>0.11769272572005278</v>
      </c>
      <c r="F13" s="271">
        <f t="shared" si="14"/>
        <v>0.13334846078208909</v>
      </c>
      <c r="G13" s="271">
        <f t="shared" si="14"/>
        <v>0.13660595290981786</v>
      </c>
      <c r="H13" s="271">
        <f t="shared" si="14"/>
        <v>0.16620111731843576</v>
      </c>
      <c r="I13" s="271">
        <f t="shared" si="14"/>
        <v>0.18254550303353556</v>
      </c>
      <c r="J13" s="271">
        <f t="shared" si="14"/>
        <v>0.17718399377391528</v>
      </c>
      <c r="K13" s="271">
        <f t="shared" si="14"/>
        <v>0.17878426698450536</v>
      </c>
      <c r="L13" s="271">
        <f t="shared" si="14"/>
        <v>0.18011029634567602</v>
      </c>
      <c r="M13" s="271">
        <f t="shared" si="14"/>
        <v>0.18068900867119755</v>
      </c>
      <c r="N13" s="271">
        <f t="shared" si="14"/>
        <v>0.18005461372169757</v>
      </c>
      <c r="O13" s="271">
        <f t="shared" si="14"/>
        <v>0.1777679264102848</v>
      </c>
      <c r="P13" s="271">
        <f t="shared" si="14"/>
        <v>0.17855798698854777</v>
      </c>
      <c r="Q13" s="271">
        <f t="shared" si="14"/>
        <v>0.17958076963186984</v>
      </c>
      <c r="R13" s="271">
        <f t="shared" si="14"/>
        <v>0.17928488342689528</v>
      </c>
      <c r="S13" s="271">
        <f t="shared" si="14"/>
        <v>0.18173354892449409</v>
      </c>
      <c r="T13" s="271">
        <f t="shared" si="14"/>
        <v>0.18296739853626084</v>
      </c>
      <c r="U13" s="271">
        <f t="shared" si="14"/>
        <v>0.18492268041237112</v>
      </c>
      <c r="V13" s="271">
        <f t="shared" si="14"/>
        <v>0.18714336661911554</v>
      </c>
      <c r="W13" s="271">
        <f t="shared" si="14"/>
        <v>0.18909938290251585</v>
      </c>
      <c r="X13" s="271">
        <f t="shared" si="14"/>
        <v>0.19124221785818746</v>
      </c>
      <c r="Y13" s="271">
        <f t="shared" si="14"/>
        <v>0.19294908119485146</v>
      </c>
      <c r="Z13" s="271">
        <f t="shared" si="14"/>
        <v>0.19423642423054302</v>
      </c>
      <c r="AA13" s="271">
        <f t="shared" si="14"/>
        <v>0.19520170335728679</v>
      </c>
      <c r="AB13" s="271">
        <f t="shared" si="14"/>
        <v>0.19524900251219152</v>
      </c>
      <c r="AC13" s="271">
        <f t="shared" si="14"/>
        <v>0.19533045977011493</v>
      </c>
      <c r="AD13" s="271">
        <f t="shared" si="14"/>
        <v>0.19710459899046551</v>
      </c>
      <c r="AE13" s="271">
        <f t="shared" si="14"/>
        <v>0.19896685026170846</v>
      </c>
      <c r="AF13" s="272">
        <f>0.001095*AF4-2.03</f>
        <v>0.19942000000000037</v>
      </c>
      <c r="AG13" s="272">
        <f t="shared" ref="AG13:AT13" si="15">0.001095*AG4-2.03</f>
        <v>0.20051500000000022</v>
      </c>
      <c r="AH13" s="272">
        <f t="shared" si="15"/>
        <v>0.20161000000000051</v>
      </c>
      <c r="AI13" s="272">
        <f t="shared" si="15"/>
        <v>0.20270500000000036</v>
      </c>
      <c r="AJ13" s="272">
        <f t="shared" si="15"/>
        <v>0.2038000000000002</v>
      </c>
      <c r="AK13" s="272">
        <f t="shared" si="15"/>
        <v>0.20489500000000049</v>
      </c>
      <c r="AL13" s="272">
        <f t="shared" si="15"/>
        <v>0.20599000000000034</v>
      </c>
      <c r="AM13" s="272">
        <f t="shared" si="15"/>
        <v>0.20708500000000019</v>
      </c>
      <c r="AN13" s="272">
        <f t="shared" si="15"/>
        <v>0.20818000000000048</v>
      </c>
      <c r="AO13" s="446">
        <f t="shared" si="15"/>
        <v>0.20927500000000032</v>
      </c>
      <c r="AP13" s="446">
        <f t="shared" si="15"/>
        <v>0.21037000000000017</v>
      </c>
      <c r="AQ13" s="446">
        <f t="shared" si="15"/>
        <v>0.21146500000000046</v>
      </c>
      <c r="AR13" s="446">
        <f t="shared" si="15"/>
        <v>0.2125600000000003</v>
      </c>
      <c r="AS13" s="446">
        <f t="shared" si="15"/>
        <v>0.21365500000000015</v>
      </c>
      <c r="AT13" s="447">
        <f t="shared" si="15"/>
        <v>0.21475000000000044</v>
      </c>
    </row>
    <row r="14" spans="2:46">
      <c r="B14" s="657"/>
      <c r="C14" s="238" t="s">
        <v>597</v>
      </c>
      <c r="D14" s="283">
        <f>(D13*D10*1000)*'Invest. vs. Tot. Invest.'!Q7*('Invest. vs. Tot. Invest.'!Q5)/('Tot. Invest. vs. GDP'!D13*'Tot. Invest. vs. GDP'!D10*1000)</f>
        <v>296852.12486784894</v>
      </c>
      <c r="E14" s="283">
        <f>(E13*E10*1000)*'Invest. vs. Tot. Invest.'!R7*('Invest. vs. Tot. Invest.'!R5)/('Tot. Invest. vs. GDP'!E13*'Tot. Invest. vs. GDP'!E10*1000)</f>
        <v>237582.37963625285</v>
      </c>
      <c r="F14" s="283">
        <f>(F13*F10*1000)*'Invest. vs. Tot. Invest.'!S7*('Invest. vs. Tot. Invest.'!S5)/('Tot. Invest. vs. GDP'!F13*'Tot. Invest. vs. GDP'!F10*1000)</f>
        <v>253756.02784645313</v>
      </c>
      <c r="G14" s="283">
        <f>(G13*G10*1000)*'Invest. vs. Tot. Invest.'!T7*('Invest. vs. Tot. Invest.'!T5)/('Tot. Invest. vs. GDP'!G13*'Tot. Invest. vs. GDP'!G10*1000)</f>
        <v>294142.73673190316</v>
      </c>
      <c r="H14" s="283">
        <f ca="1">(H13*H10*1000)*'Invest. vs. Tot. Invest.'!U7*('Invest. vs. Tot. Invest.'!$T$5)/('Tot. Invest. vs. GDP'!$G$13*'Tot. Invest. vs. GDP'!$G$10*1000)</f>
        <v>315878.61943178659</v>
      </c>
      <c r="I14" s="283">
        <f ca="1">(I13*I10*1000)*'Invest. vs. Tot. Invest.'!V7*('Invest. vs. Tot. Invest.'!$T$5)/('Tot. Invest. vs. GDP'!$G$13*'Tot. Invest. vs. GDP'!$G$10*1000)</f>
        <v>361882.22301056149</v>
      </c>
      <c r="J14" s="283">
        <f ca="1">(J13*J10*1000)*'Invest. vs. Tot. Invest.'!W7*('Invest. vs. Tot. Invest.'!$T$5)/('Tot. Invest. vs. GDP'!$G$13*'Tot. Invest. vs. GDP'!$G$10*1000)</f>
        <v>359534.22029736458</v>
      </c>
      <c r="K14" s="283">
        <f ca="1">(K13*K10*1000)*'Invest. vs. Tot. Invest.'!X7*('Invest. vs. Tot. Invest.'!$T$5)/('Tot. Invest. vs. GDP'!$G$13*'Tot. Invest. vs. GDP'!$G$10*1000)</f>
        <v>372274.93528008752</v>
      </c>
      <c r="L14" s="283">
        <f ca="1">(L13*L10*1000)*'Invest. vs. Tot. Invest.'!Y7*('Invest. vs. Tot. Invest.'!$T$5)/('Tot. Invest. vs. GDP'!$G$13*'Tot. Invest. vs. GDP'!$G$10*1000)</f>
        <v>385774.61864922417</v>
      </c>
      <c r="M14" s="283">
        <f ca="1">(M13*M10*1000)*'Invest. vs. Tot. Invest.'!Z7*('Invest. vs. Tot. Invest.'!$T$5)/('Tot. Invest. vs. GDP'!$G$13*'Tot. Invest. vs. GDP'!$G$10*1000)</f>
        <v>398385.26631379197</v>
      </c>
      <c r="N14" s="283">
        <f ca="1">(N13*N10*1000)*'Invest. vs. Tot. Invest.'!AA7*('Invest. vs. Tot. Invest.'!$T$5)/('Tot. Invest. vs. GDP'!$G$13*'Tot. Invest. vs. GDP'!$G$10*1000)</f>
        <v>407345.94259309553</v>
      </c>
      <c r="O14" s="283">
        <f ca="1">(O13*O10*1000)*'Invest. vs. Tot. Invest.'!AB7*('Invest. vs. Tot. Invest.'!$T$5)/('Tot. Invest. vs. GDP'!$G$13*'Tot. Invest. vs. GDP'!$G$10*1000)</f>
        <v>413036.02636536676</v>
      </c>
      <c r="P14" s="283">
        <f ca="1">(P13*P10*1000)*'Invest. vs. Tot. Invest.'!AC7*('Invest. vs. Tot. Invest.'!$T$5)/('Tot. Invest. vs. GDP'!$G$13*'Tot. Invest. vs. GDP'!$G$10*1000)</f>
        <v>427937.73922926898</v>
      </c>
      <c r="Q14" s="283">
        <f ca="1">(Q13*Q10*1000)*'Invest. vs. Tot. Invest.'!AD7*('Invest. vs. Tot. Invest.'!$T$5)/('Tot. Invest. vs. GDP'!$G$13*'Tot. Invest. vs. GDP'!$G$10*1000)</f>
        <v>445173.73655148118</v>
      </c>
      <c r="R14" s="283">
        <f ca="1">(R13*R10*1000)*'Invest. vs. Tot. Invest.'!AE7*('Invest. vs. Tot. Invest.'!$T$5)/('Tot. Invest. vs. GDP'!$G$13*'Tot. Invest. vs. GDP'!$G$10*1000)</f>
        <v>460580.41587207472</v>
      </c>
      <c r="S14" s="283">
        <f ca="1">(S13*S10*1000)*'Invest. vs. Tot. Invest.'!AF7*('Invest. vs. Tot. Invest.'!$T$5)/('Tot. Invest. vs. GDP'!$G$13*'Tot. Invest. vs. GDP'!$G$10*1000)</f>
        <v>484984.05176125525</v>
      </c>
      <c r="T14" s="283">
        <f ca="1">(T13*T10*1000)*'Invest. vs. Tot. Invest.'!AG7*('Invest. vs. Tot. Invest.'!$T$5)/('Tot. Invest. vs. GDP'!$G$13*'Tot. Invest. vs. GDP'!$G$10*1000)</f>
        <v>507661.52422250644</v>
      </c>
      <c r="U14" s="283">
        <f ca="1">(U13*U10*1000)*'Invest. vs. Tot. Invest.'!AH7*('Invest. vs. Tot. Invest.'!$T$5)/('Tot. Invest. vs. GDP'!$G$13*'Tot. Invest. vs. GDP'!$G$10*1000)</f>
        <v>533893.3936625385</v>
      </c>
      <c r="V14" s="283">
        <f ca="1">(V13*V10*1000)*'Invest. vs. Tot. Invest.'!AI7*('Invest. vs. Tot. Invest.'!$T$5)/('Tot. Invest. vs. GDP'!$G$13*'Tot. Invest. vs. GDP'!$G$10*1000)</f>
        <v>560920.42908932979</v>
      </c>
      <c r="W14" s="283">
        <f ca="1">(W13*W10*1000)*'Invest. vs. Tot. Invest.'!AJ7*('Invest. vs. Tot. Invest.'!$T$5)/('Tot. Invest. vs. GDP'!$G$13*'Tot. Invest. vs. GDP'!$G$10*1000)</f>
        <v>586874.81274023722</v>
      </c>
      <c r="X14" s="283">
        <f ca="1">(X13*X10*1000)*'Invest. vs. Tot. Invest.'!AK7*('Invest. vs. Tot. Invest.'!$T$5)/('Tot. Invest. vs. GDP'!$G$13*'Tot. Invest. vs. GDP'!$G$10*1000)</f>
        <v>611990.08920121647</v>
      </c>
      <c r="Y14" s="283">
        <f ca="1">(Y13*Y10*1000)*'Invest. vs. Tot. Invest.'!AL7*('Invest. vs. Tot. Invest.'!$T$5)/('Tot. Invest. vs. GDP'!$G$13*'Tot. Invest. vs. GDP'!$G$10*1000)</f>
        <v>635951.24031032668</v>
      </c>
      <c r="Z14" s="283">
        <f ca="1">(Z13*Z10*1000)*'Invest. vs. Tot. Invest.'!AM7*('Invest. vs. Tot. Invest.'!$T$5)/('Tot. Invest. vs. GDP'!$G$13*'Tot. Invest. vs. GDP'!$G$10*1000)</f>
        <v>657364.00251546677</v>
      </c>
      <c r="AA14" s="283">
        <f ca="1">(AA13*AA10*1000)*'Invest. vs. Tot. Invest.'!AN7*('Invest. vs. Tot. Invest.'!$T$5)/('Tot. Invest. vs. GDP'!$G$13*'Tot. Invest. vs. GDP'!$G$10*1000)</f>
        <v>674025.20754375542</v>
      </c>
      <c r="AB14" s="283">
        <f ca="1">(AB13*AB10*1000)*'Invest. vs. Tot. Invest.'!AO7*('Invest. vs. Tot. Invest.'!$T$5)/('Tot. Invest. vs. GDP'!$G$13*'Tot. Invest. vs. GDP'!$G$10*1000)</f>
        <v>693450.16952558642</v>
      </c>
      <c r="AC14" s="283">
        <f ca="1">(AC13*AC10*1000)*'Invest. vs. Tot. Invest.'!AP7*('Invest. vs. Tot. Invest.'!$T$5)/('Tot. Invest. vs. GDP'!$G$13*'Tot. Invest. vs. GDP'!$G$10*1000)</f>
        <v>713250.89974054997</v>
      </c>
      <c r="AD14" s="283">
        <f ca="1">(AD13*AD10*1000)*'Invest. vs. Tot. Invest.'!AQ7*('Invest. vs. Tot. Invest.'!$T$5)/('Tot. Invest. vs. GDP'!$G$13*'Tot. Invest. vs. GDP'!$G$10*1000)</f>
        <v>737385.20510427409</v>
      </c>
      <c r="AE14" s="283">
        <f ca="1">(AE13*AE10*1000)*'Invest. vs. Tot. Invest.'!AR7*('Invest. vs. Tot. Invest.'!$T$5)/('Tot. Invest. vs. GDP'!$G$13*'Tot. Invest. vs. GDP'!$G$10*1000)</f>
        <v>762852.2148066099</v>
      </c>
      <c r="AF14" s="426">
        <f ca="1">(AF13*AF10*1000)*'Invest. vs. Tot. Invest.'!AS7*('Invest. vs. Tot. Invest.'!$T$5)/('Tot. Invest. vs. GDP'!$G$13*'Tot. Invest. vs. GDP'!$G$10*1000)</f>
        <v>791606.57791648188</v>
      </c>
      <c r="AG14" s="426">
        <f ca="1">(AG13*AG10*1000)*'Invest. vs. Tot. Invest.'!AT7*('Invest. vs. Tot. Invest.'!$T$5)/('Tot. Invest. vs. GDP'!$G$13*'Tot. Invest. vs. GDP'!$G$10*1000)</f>
        <v>818926.6207972616</v>
      </c>
      <c r="AH14" s="426">
        <f ca="1">(AH13*AH10*1000)*'Invest. vs. Tot. Invest.'!AU7*('Invest. vs. Tot. Invest.'!$T$5)/('Tot. Invest. vs. GDP'!$G$13*'Tot. Invest. vs. GDP'!$G$10*1000)</f>
        <v>847124.51594956114</v>
      </c>
      <c r="AI14" s="426">
        <f ca="1">(AI13*AI10*1000)*'Invest. vs. Tot. Invest.'!AV7*('Invest. vs. Tot. Invest.'!$T$5)/('Tot. Invest. vs. GDP'!$G$13*'Tot. Invest. vs. GDP'!$G$10*1000)</f>
        <v>876055.23350874591</v>
      </c>
      <c r="AJ14" s="426">
        <f ca="1">(AJ13*AJ10*1000)*'Invest. vs. Tot. Invest.'!AW7*('Invest. vs. Tot. Invest.'!$T$5)/('Tot. Invest. vs. GDP'!$G$13*'Tot. Invest. vs. GDP'!$G$10*1000)</f>
        <v>905711.19601631456</v>
      </c>
      <c r="AK14" s="426">
        <f ca="1">(AK13*AK10*1000)*'Invest. vs. Tot. Invest.'!AX7*('Invest. vs. Tot. Invest.'!$T$5)/('Tot. Invest. vs. GDP'!$G$13*'Tot. Invest. vs. GDP'!$G$10*1000)</f>
        <v>935992.32461157814</v>
      </c>
      <c r="AL14" s="426">
        <f ca="1">(AL13*AL10*1000)*'Invest. vs. Tot. Invest.'!AY7*('Invest. vs. Tot. Invest.'!$T$5)/('Tot. Invest. vs. GDP'!$G$13*'Tot. Invest. vs. GDP'!$G$10*1000)</f>
        <v>966792.27963747701</v>
      </c>
      <c r="AM14" s="426">
        <f ca="1">(AM13*AM10*1000)*'Invest. vs. Tot. Invest.'!AZ7*('Invest. vs. Tot. Invest.'!$T$5)/('Tot. Invest. vs. GDP'!$G$13*'Tot. Invest. vs. GDP'!$G$10*1000)</f>
        <v>998020.6520947644</v>
      </c>
      <c r="AN14" s="426">
        <f ca="1">(AN13*AN10*1000)*'Invest. vs. Tot. Invest.'!BA7*('Invest. vs. Tot. Invest.'!$T$5)/('Tot. Invest. vs. GDP'!$G$13*'Tot. Invest. vs. GDP'!$G$10*1000)</f>
        <v>1029532.8483877436</v>
      </c>
      <c r="AO14" s="448">
        <f ca="1">(AO13*AO10*1000)*'Invest. vs. Tot. Invest.'!BB7*('Invest. vs. Tot. Invest.'!$T$5)/('Tot. Invest. vs. GDP'!$G$13*'Tot. Invest. vs. GDP'!$G$10*1000)</f>
        <v>1061309.9456010985</v>
      </c>
      <c r="AP14" s="448">
        <f ca="1">(AP13*AP10*1000)*'Invest. vs. Tot. Invest.'!BC7*('Invest. vs. Tot. Invest.'!$T$5)/('Tot. Invest. vs. GDP'!$G$13*'Tot. Invest. vs. GDP'!$G$10*1000)</f>
        <v>1093415.8731209051</v>
      </c>
      <c r="AQ14" s="448">
        <f ca="1">(AQ13*AQ10*1000)*'Invest. vs. Tot. Invest.'!BD7*('Invest. vs. Tot. Invest.'!$T$5)/('Tot. Invest. vs. GDP'!$G$13*'Tot. Invest. vs. GDP'!$G$10*1000)</f>
        <v>1125999.0571374185</v>
      </c>
      <c r="AR14" s="448">
        <f ca="1">(AR13*AR10*1000)*'Invest. vs. Tot. Invest.'!BE7*('Invest. vs. Tot. Invest.'!$T$5)/('Tot. Invest. vs. GDP'!$G$13*'Tot. Invest. vs. GDP'!$G$10*1000)</f>
        <v>1159284.737904283</v>
      </c>
      <c r="AS14" s="448">
        <f ca="1">(AS13*AS10*1000)*'Invest. vs. Tot. Invest.'!BF7*('Invest. vs. Tot. Invest.'!$T$5)/('Tot. Invest. vs. GDP'!$G$13*'Tot. Invest. vs. GDP'!$G$10*1000)</f>
        <v>1193325.5230760262</v>
      </c>
      <c r="AT14" s="523">
        <f ca="1">(AT13*AT10*1000)*'Invest. vs. Tot. Invest.'!BG7*('Invest. vs. Tot. Invest.'!$T$5)/('Tot. Invest. vs. GDP'!$G$13*'Tot. Invest. vs. GDP'!$G$10*1000)</f>
        <v>1228341.9641004391</v>
      </c>
    </row>
    <row r="15" spans="2:46" ht="15" customHeight="1">
      <c r="B15" s="663" t="s">
        <v>602</v>
      </c>
      <c r="C15" s="251" t="s">
        <v>787</v>
      </c>
      <c r="D15" s="277">
        <f>D30*$D$36</f>
        <v>11881.786223560168</v>
      </c>
      <c r="E15" s="277">
        <f t="shared" ref="E15:AE15" si="16">E30*$D$36</f>
        <v>11569.225817951359</v>
      </c>
      <c r="F15" s="277">
        <f t="shared" si="16"/>
        <v>11874.600926879506</v>
      </c>
      <c r="G15" s="277">
        <f t="shared" si="16"/>
        <v>12130.577121128099</v>
      </c>
      <c r="H15" s="277">
        <f t="shared" si="16"/>
        <v>12537.444545670602</v>
      </c>
      <c r="I15" s="277">
        <f t="shared" si="16"/>
        <v>12839.227006258418</v>
      </c>
      <c r="J15" s="277">
        <f t="shared" si="16"/>
        <v>13018.859423274975</v>
      </c>
      <c r="K15" s="277">
        <f t="shared" si="16"/>
        <v>13310.762100926879</v>
      </c>
      <c r="L15" s="277">
        <f t="shared" si="16"/>
        <v>13589.192347302544</v>
      </c>
      <c r="M15" s="277">
        <f t="shared" si="16"/>
        <v>13830.797948189813</v>
      </c>
      <c r="N15" s="277">
        <f t="shared" si="16"/>
        <v>14063.421928226253</v>
      </c>
      <c r="O15" s="277">
        <f t="shared" si="16"/>
        <v>14333.768715836171</v>
      </c>
      <c r="P15" s="277">
        <f t="shared" si="16"/>
        <v>14664.292363146636</v>
      </c>
      <c r="Q15" s="277">
        <f t="shared" si="16"/>
        <v>14989.427037946605</v>
      </c>
      <c r="R15" s="277">
        <f t="shared" si="16"/>
        <v>15367.553275766459</v>
      </c>
      <c r="S15" s="277">
        <f t="shared" si="16"/>
        <v>15768.13356571338</v>
      </c>
      <c r="T15" s="277">
        <f t="shared" si="16"/>
        <v>16129.19472391666</v>
      </c>
      <c r="U15" s="277">
        <f t="shared" si="16"/>
        <v>16515.404420502258</v>
      </c>
      <c r="V15" s="277">
        <f t="shared" si="16"/>
        <v>16860.298661174049</v>
      </c>
      <c r="W15" s="277">
        <f t="shared" si="16"/>
        <v>17178.248039293354</v>
      </c>
      <c r="X15" s="277">
        <f t="shared" si="16"/>
        <v>17469.252554860177</v>
      </c>
      <c r="Y15" s="277">
        <f t="shared" si="16"/>
        <v>17753.969935831417</v>
      </c>
      <c r="Z15" s="277">
        <f t="shared" si="16"/>
        <v>18074.613800205974</v>
      </c>
      <c r="AA15" s="277">
        <f t="shared" si="16"/>
        <v>18402.442961261189</v>
      </c>
      <c r="AB15" s="277">
        <f t="shared" si="16"/>
        <v>18705.123583934088</v>
      </c>
      <c r="AC15" s="277">
        <f t="shared" si="16"/>
        <v>19037.44355541472</v>
      </c>
      <c r="AD15" s="277">
        <f t="shared" si="16"/>
        <v>19413.773469064407</v>
      </c>
      <c r="AE15" s="277">
        <f t="shared" si="16"/>
        <v>19905.966291689772</v>
      </c>
      <c r="AF15" s="278">
        <f>$F$15*AF17</f>
        <v>20021.289638774433</v>
      </c>
      <c r="AG15" s="278">
        <f t="shared" ref="AG15:AT15" si="17">$F$15*AG17</f>
        <v>20340.003927651876</v>
      </c>
      <c r="AH15" s="278">
        <f t="shared" si="17"/>
        <v>20658.718216529323</v>
      </c>
      <c r="AI15" s="278">
        <f t="shared" si="17"/>
        <v>20977.43250540677</v>
      </c>
      <c r="AJ15" s="278">
        <f t="shared" si="17"/>
        <v>21296.146794284214</v>
      </c>
      <c r="AK15" s="278">
        <f t="shared" si="17"/>
        <v>21614.861083161661</v>
      </c>
      <c r="AL15" s="278">
        <f t="shared" si="17"/>
        <v>21933.575372039108</v>
      </c>
      <c r="AM15" s="278">
        <f t="shared" si="17"/>
        <v>22252.289660916551</v>
      </c>
      <c r="AN15" s="278">
        <f t="shared" si="17"/>
        <v>22571.003949793998</v>
      </c>
      <c r="AO15" s="449">
        <f t="shared" si="17"/>
        <v>22889.718238671445</v>
      </c>
      <c r="AP15" s="449">
        <f t="shared" si="17"/>
        <v>23208.432527548888</v>
      </c>
      <c r="AQ15" s="449">
        <f t="shared" si="17"/>
        <v>23527.146816426335</v>
      </c>
      <c r="AR15" s="449">
        <f t="shared" si="17"/>
        <v>23845.861105303778</v>
      </c>
      <c r="AS15" s="449">
        <f t="shared" si="17"/>
        <v>24164.575394181225</v>
      </c>
      <c r="AT15" s="524">
        <f t="shared" si="17"/>
        <v>24483.289683058672</v>
      </c>
    </row>
    <row r="16" spans="2:46">
      <c r="B16" s="661"/>
      <c r="C16" s="253" t="s">
        <v>578</v>
      </c>
      <c r="D16" s="275">
        <f>D31*$D$36</f>
        <v>1757.7032005070109</v>
      </c>
      <c r="E16" s="275">
        <f t="shared" ref="E16:AE16" si="18">E31*$D$36</f>
        <v>1361.6137209855026</v>
      </c>
      <c r="F16" s="275">
        <f t="shared" si="18"/>
        <v>1583.4597560009506</v>
      </c>
      <c r="G16" s="275">
        <f t="shared" si="18"/>
        <v>1657.1090469777391</v>
      </c>
      <c r="H16" s="275">
        <f t="shared" si="18"/>
        <v>1935.5392933534024</v>
      </c>
      <c r="I16" s="275">
        <f t="shared" si="18"/>
        <v>2071.1617682009032</v>
      </c>
      <c r="J16" s="275">
        <f t="shared" si="18"/>
        <v>2035.2352847975917</v>
      </c>
      <c r="K16" s="275">
        <f t="shared" si="18"/>
        <v>2107.0882516042147</v>
      </c>
      <c r="L16" s="275">
        <f t="shared" si="18"/>
        <v>2163.67246296443</v>
      </c>
      <c r="M16" s="275">
        <f t="shared" si="18"/>
        <v>2190.6173255169138</v>
      </c>
      <c r="N16" s="275">
        <f t="shared" si="18"/>
        <v>2221.1548364097284</v>
      </c>
      <c r="O16" s="275">
        <f t="shared" si="18"/>
        <v>2287.6188307058542</v>
      </c>
      <c r="P16" s="275">
        <f t="shared" si="18"/>
        <v>2398.9909292561197</v>
      </c>
      <c r="Q16" s="275">
        <f t="shared" si="18"/>
        <v>2473.5383823179909</v>
      </c>
      <c r="R16" s="275">
        <f t="shared" si="18"/>
        <v>2565.1509149964349</v>
      </c>
      <c r="S16" s="275">
        <f t="shared" si="18"/>
        <v>2681.0138239721146</v>
      </c>
      <c r="T16" s="275">
        <f t="shared" si="18"/>
        <v>2724.1256040560879</v>
      </c>
      <c r="U16" s="275">
        <f t="shared" si="18"/>
        <v>2793.2840846074628</v>
      </c>
      <c r="V16" s="275">
        <f t="shared" si="18"/>
        <v>2848.9701338825953</v>
      </c>
      <c r="W16" s="275">
        <f t="shared" si="18"/>
        <v>2886.6929414560723</v>
      </c>
      <c r="X16" s="275">
        <f t="shared" si="18"/>
        <v>2916.3322902638042</v>
      </c>
      <c r="Y16" s="275">
        <f t="shared" si="18"/>
        <v>2941.4808286461221</v>
      </c>
      <c r="Z16" s="275">
        <f t="shared" si="18"/>
        <v>2998.9632020914205</v>
      </c>
      <c r="AA16" s="275">
        <f t="shared" si="18"/>
        <v>3079.7977897488713</v>
      </c>
      <c r="AB16" s="275">
        <f t="shared" si="18"/>
        <v>3147.1599461300798</v>
      </c>
      <c r="AC16" s="275">
        <f t="shared" si="18"/>
        <v>3237.8743167234416</v>
      </c>
      <c r="AD16" s="275">
        <f t="shared" si="18"/>
        <v>3363.6170086350312</v>
      </c>
      <c r="AE16" s="275">
        <f t="shared" si="18"/>
        <v>3485.7670522062899</v>
      </c>
      <c r="AF16" s="276">
        <f>AF15*AF18</f>
        <v>3511.333776848262</v>
      </c>
      <c r="AG16" s="276">
        <f t="shared" ref="AG16:AT16" si="19">AG15*AG18</f>
        <v>3581.4678915809427</v>
      </c>
      <c r="AH16" s="276">
        <f t="shared" si="19"/>
        <v>3652.0482063180571</v>
      </c>
      <c r="AI16" s="276">
        <f t="shared" si="19"/>
        <v>3723.0747210595955</v>
      </c>
      <c r="AJ16" s="276">
        <f t="shared" si="19"/>
        <v>3794.5474358055612</v>
      </c>
      <c r="AK16" s="276">
        <f t="shared" si="19"/>
        <v>3866.4663505559611</v>
      </c>
      <c r="AL16" s="276">
        <f t="shared" si="19"/>
        <v>3938.8314653107846</v>
      </c>
      <c r="AM16" s="276">
        <f t="shared" si="19"/>
        <v>4011.6427800700358</v>
      </c>
      <c r="AN16" s="276">
        <f t="shared" si="19"/>
        <v>4084.9002948337211</v>
      </c>
      <c r="AO16" s="450">
        <f t="shared" si="19"/>
        <v>4158.6040096018296</v>
      </c>
      <c r="AP16" s="450">
        <f t="shared" si="19"/>
        <v>4232.7539243743659</v>
      </c>
      <c r="AQ16" s="450">
        <f t="shared" si="19"/>
        <v>4307.3500391513362</v>
      </c>
      <c r="AR16" s="450">
        <f t="shared" si="19"/>
        <v>4382.3923539327297</v>
      </c>
      <c r="AS16" s="450">
        <f t="shared" si="19"/>
        <v>4457.8808687185519</v>
      </c>
      <c r="AT16" s="525">
        <f t="shared" si="19"/>
        <v>4533.8155835088082</v>
      </c>
    </row>
    <row r="17" spans="2:47">
      <c r="B17" s="661"/>
      <c r="C17" s="254" t="s">
        <v>106</v>
      </c>
      <c r="D17" s="280">
        <f>D15/$F$15</f>
        <v>1.0006050979502306</v>
      </c>
      <c r="E17" s="280">
        <f t="shared" ref="E17:AE17" si="20">E15/$F$15</f>
        <v>0.97428333711519555</v>
      </c>
      <c r="F17" s="280">
        <f t="shared" si="20"/>
        <v>1</v>
      </c>
      <c r="G17" s="280">
        <f t="shared" si="20"/>
        <v>1.0215566144769683</v>
      </c>
      <c r="H17" s="280">
        <f t="shared" si="20"/>
        <v>1.0558202859087815</v>
      </c>
      <c r="I17" s="280">
        <f t="shared" si="20"/>
        <v>1.0812343998184706</v>
      </c>
      <c r="J17" s="280">
        <f t="shared" si="20"/>
        <v>1.0963618485742379</v>
      </c>
      <c r="K17" s="280">
        <f t="shared" si="20"/>
        <v>1.1209439528023597</v>
      </c>
      <c r="L17" s="280">
        <f t="shared" si="20"/>
        <v>1.1443914983737993</v>
      </c>
      <c r="M17" s="280">
        <f t="shared" si="20"/>
        <v>1.1647379169503063</v>
      </c>
      <c r="N17" s="280">
        <f t="shared" si="20"/>
        <v>1.1843279630890249</v>
      </c>
      <c r="O17" s="280">
        <f t="shared" si="20"/>
        <v>1.2070947734664548</v>
      </c>
      <c r="P17" s="280">
        <f t="shared" si="20"/>
        <v>1.2349292791770667</v>
      </c>
      <c r="Q17" s="280">
        <f t="shared" si="20"/>
        <v>1.2623099614250055</v>
      </c>
      <c r="R17" s="280">
        <f t="shared" si="20"/>
        <v>1.294153241055896</v>
      </c>
      <c r="S17" s="280">
        <f t="shared" si="20"/>
        <v>1.3278874517812571</v>
      </c>
      <c r="T17" s="280">
        <f t="shared" si="20"/>
        <v>1.3582936237803493</v>
      </c>
      <c r="U17" s="280">
        <f t="shared" si="20"/>
        <v>1.3908176386052493</v>
      </c>
      <c r="V17" s="280">
        <f t="shared" si="20"/>
        <v>1.4198623402163226</v>
      </c>
      <c r="W17" s="280">
        <f t="shared" si="20"/>
        <v>1.4466379245140306</v>
      </c>
      <c r="X17" s="280">
        <f t="shared" si="20"/>
        <v>1.4711443914983739</v>
      </c>
      <c r="Y17" s="280">
        <f t="shared" si="20"/>
        <v>1.495121397776265</v>
      </c>
      <c r="Z17" s="280">
        <f t="shared" si="20"/>
        <v>1.5221238938053099</v>
      </c>
      <c r="AA17" s="280">
        <f t="shared" si="20"/>
        <v>1.5497314877845851</v>
      </c>
      <c r="AB17" s="280">
        <f t="shared" si="20"/>
        <v>1.5752212389380531</v>
      </c>
      <c r="AC17" s="280">
        <f t="shared" si="20"/>
        <v>1.6032070191362227</v>
      </c>
      <c r="AD17" s="280">
        <f t="shared" si="20"/>
        <v>1.6348990242795551</v>
      </c>
      <c r="AE17" s="280">
        <f t="shared" si="20"/>
        <v>1.6763482338703577</v>
      </c>
      <c r="AF17" s="281">
        <f>0.02684*AF4-52.96018</f>
        <v>1.6860599999999977</v>
      </c>
      <c r="AG17" s="281">
        <f t="shared" ref="AG17:AT17" si="21">0.02684*AG4-52.96018</f>
        <v>1.7128999999999976</v>
      </c>
      <c r="AH17" s="281">
        <f t="shared" si="21"/>
        <v>1.7397399999999976</v>
      </c>
      <c r="AI17" s="281">
        <f t="shared" si="21"/>
        <v>1.7665799999999976</v>
      </c>
      <c r="AJ17" s="281">
        <f t="shared" si="21"/>
        <v>1.7934199999999976</v>
      </c>
      <c r="AK17" s="281">
        <f t="shared" si="21"/>
        <v>1.8202599999999975</v>
      </c>
      <c r="AL17" s="281">
        <f t="shared" si="21"/>
        <v>1.8470999999999975</v>
      </c>
      <c r="AM17" s="281">
        <f t="shared" si="21"/>
        <v>1.8739399999999975</v>
      </c>
      <c r="AN17" s="281">
        <f t="shared" si="21"/>
        <v>1.9007799999999975</v>
      </c>
      <c r="AO17" s="451">
        <f t="shared" si="21"/>
        <v>1.9276199999999974</v>
      </c>
      <c r="AP17" s="451">
        <f t="shared" si="21"/>
        <v>1.9544599999999974</v>
      </c>
      <c r="AQ17" s="451">
        <f t="shared" si="21"/>
        <v>1.9812999999999974</v>
      </c>
      <c r="AR17" s="451">
        <f t="shared" si="21"/>
        <v>2.0081399999999974</v>
      </c>
      <c r="AS17" s="451">
        <f t="shared" si="21"/>
        <v>2.0349799999999973</v>
      </c>
      <c r="AT17" s="526">
        <f t="shared" si="21"/>
        <v>2.0618199999999973</v>
      </c>
    </row>
    <row r="18" spans="2:47">
      <c r="B18" s="661"/>
      <c r="C18" s="254" t="s">
        <v>583</v>
      </c>
      <c r="D18" s="284">
        <f>D16/D15</f>
        <v>0.14793257237886462</v>
      </c>
      <c r="E18" s="284">
        <f t="shared" ref="E18:AE18" si="22">E16/E15</f>
        <v>0.11769272572005278</v>
      </c>
      <c r="F18" s="284">
        <f t="shared" si="22"/>
        <v>0.13334846078208909</v>
      </c>
      <c r="G18" s="284">
        <f t="shared" si="22"/>
        <v>0.13660595290981786</v>
      </c>
      <c r="H18" s="284">
        <f t="shared" si="22"/>
        <v>0.15438068629557991</v>
      </c>
      <c r="I18" s="284">
        <f t="shared" si="22"/>
        <v>0.16131514515564882</v>
      </c>
      <c r="J18" s="284">
        <f t="shared" si="22"/>
        <v>0.1563297688858227</v>
      </c>
      <c r="K18" s="284">
        <f t="shared" si="22"/>
        <v>0.15829959514170044</v>
      </c>
      <c r="L18" s="284">
        <f t="shared" si="22"/>
        <v>0.15922009253139457</v>
      </c>
      <c r="M18" s="284">
        <f t="shared" si="22"/>
        <v>0.15838690824079488</v>
      </c>
      <c r="N18" s="284">
        <f t="shared" si="22"/>
        <v>0.15793843402733429</v>
      </c>
      <c r="O18" s="284">
        <f t="shared" si="22"/>
        <v>0.15959646594398144</v>
      </c>
      <c r="P18" s="284">
        <f t="shared" si="22"/>
        <v>0.16359404667115821</v>
      </c>
      <c r="Q18" s="284">
        <f t="shared" si="22"/>
        <v>0.16501887470789142</v>
      </c>
      <c r="R18" s="284">
        <f t="shared" si="22"/>
        <v>0.16691992986557566</v>
      </c>
      <c r="S18" s="284">
        <f t="shared" si="22"/>
        <v>0.17002734107997267</v>
      </c>
      <c r="T18" s="284">
        <f t="shared" si="22"/>
        <v>0.16889408620113597</v>
      </c>
      <c r="U18" s="284">
        <f t="shared" si="22"/>
        <v>0.16913204263650208</v>
      </c>
      <c r="V18" s="284">
        <f t="shared" si="22"/>
        <v>0.16897506925207756</v>
      </c>
      <c r="W18" s="284">
        <f t="shared" si="22"/>
        <v>0.16804350099341211</v>
      </c>
      <c r="X18" s="284">
        <f t="shared" si="22"/>
        <v>0.1669408740359897</v>
      </c>
      <c r="Y18" s="284">
        <f t="shared" si="22"/>
        <v>0.16568017402741944</v>
      </c>
      <c r="Z18" s="284">
        <f t="shared" si="22"/>
        <v>0.16592128801431127</v>
      </c>
      <c r="AA18" s="284">
        <f t="shared" si="22"/>
        <v>0.16735809458733955</v>
      </c>
      <c r="AB18" s="284">
        <f t="shared" si="22"/>
        <v>0.16825122443099971</v>
      </c>
      <c r="AC18" s="284">
        <f t="shared" si="22"/>
        <v>0.17007926023778072</v>
      </c>
      <c r="AD18" s="284">
        <f t="shared" si="22"/>
        <v>0.1732593106638908</v>
      </c>
      <c r="AE18" s="284">
        <f t="shared" si="22"/>
        <v>0.17511167260749899</v>
      </c>
      <c r="AF18" s="285">
        <f>0.0007*AF4-1.24982</f>
        <v>0.17538000000000009</v>
      </c>
      <c r="AG18" s="285">
        <f t="shared" ref="AG18:AT18" si="23">0.0007*AG4-1.24982</f>
        <v>0.17608000000000001</v>
      </c>
      <c r="AH18" s="285">
        <f>0.0007*AH4-1.24982</f>
        <v>0.17678000000000016</v>
      </c>
      <c r="AI18" s="285">
        <f t="shared" si="23"/>
        <v>0.17748000000000008</v>
      </c>
      <c r="AJ18" s="285">
        <f t="shared" si="23"/>
        <v>0.17818000000000001</v>
      </c>
      <c r="AK18" s="285">
        <f t="shared" si="23"/>
        <v>0.17888000000000015</v>
      </c>
      <c r="AL18" s="285">
        <f t="shared" si="23"/>
        <v>0.17958000000000007</v>
      </c>
      <c r="AM18" s="285">
        <f t="shared" si="23"/>
        <v>0.18028</v>
      </c>
      <c r="AN18" s="285">
        <f t="shared" si="23"/>
        <v>0.18098000000000014</v>
      </c>
      <c r="AO18" s="452">
        <f t="shared" si="23"/>
        <v>0.18168000000000006</v>
      </c>
      <c r="AP18" s="452">
        <f t="shared" si="23"/>
        <v>0.18237999999999999</v>
      </c>
      <c r="AQ18" s="452">
        <f t="shared" si="23"/>
        <v>0.18308000000000013</v>
      </c>
      <c r="AR18" s="452">
        <f t="shared" si="23"/>
        <v>0.18378000000000005</v>
      </c>
      <c r="AS18" s="452">
        <f t="shared" si="23"/>
        <v>0.18447999999999998</v>
      </c>
      <c r="AT18" s="527">
        <f t="shared" si="23"/>
        <v>0.18518000000000012</v>
      </c>
    </row>
    <row r="19" spans="2:47">
      <c r="B19" s="662"/>
      <c r="C19" s="256" t="s">
        <v>597</v>
      </c>
      <c r="D19" s="286">
        <f>(D18*D15*1000)*'Invest. vs. Tot. Invest.'!Q7*('Invest. vs. Tot. Invest.'!Q5)/('Tot. Invest. vs. GDP'!D18*'Tot. Invest. vs. GDP'!D15*1000)</f>
        <v>296852.12486784894</v>
      </c>
      <c r="E19" s="279">
        <f>(E18*E15*1000)*'Invest. vs. Tot. Invest.'!R7*('Invest. vs. Tot. Invest.'!R5)/('Tot. Invest. vs. GDP'!E18*'Tot. Invest. vs. GDP'!E15*1000)</f>
        <v>237582.37963625285</v>
      </c>
      <c r="F19" s="279">
        <f>(F18*F15*1000)*'Invest. vs. Tot. Invest.'!S7*('Invest. vs. Tot. Invest.'!S5)/('Tot. Invest. vs. GDP'!F18*'Tot. Invest. vs. GDP'!F15*1000)</f>
        <v>253756.02784645313</v>
      </c>
      <c r="G19" s="279">
        <f>(G18*G15*1000)*'Invest. vs. Tot. Invest.'!T7*('Invest. vs. Tot. Invest.'!T5)/('Tot. Invest. vs. GDP'!G18*'Tot. Invest. vs. GDP'!G15*1000)</f>
        <v>294142.73673190316</v>
      </c>
      <c r="H19" s="279">
        <f ca="1">(H18*H15*1000)*'Invest. vs. Tot. Invest.'!U7*('Invest. vs. Tot. Invest.'!$T$5)/('Tot. Invest. vs. GDP'!$G$18*'Tot. Invest. vs. GDP'!$G$15*1000)</f>
        <v>286016.14490567229</v>
      </c>
      <c r="I19" s="279">
        <f ca="1">(I18*I15*1000)*'Invest. vs. Tot. Invest.'!V7*('Invest. vs. Tot. Invest.'!$T$5)/('Tot. Invest. vs. GDP'!$G$18*'Tot. Invest. vs. GDP'!$G$15*1000)</f>
        <v>304784.66262321215</v>
      </c>
      <c r="J19" s="279">
        <f ca="1">(J18*J15*1000)*'Invest. vs. Tot. Invest.'!W7*('Invest. vs. Tot. Invest.'!$T$5)/('Tot. Invest. vs. GDP'!$G$18*'Tot. Invest. vs. GDP'!$G$15*1000)</f>
        <v>298208.10512219195</v>
      </c>
      <c r="K19" s="279">
        <f ca="1">(K18*K15*1000)*'Invest. vs. Tot. Invest.'!X7*('Invest. vs. Tot. Invest.'!$T$5)/('Tot. Invest. vs. GDP'!$G$18*'Tot. Invest. vs. GDP'!$G$15*1000)</f>
        <v>306441.05198845093</v>
      </c>
      <c r="L19" s="279">
        <f ca="1">(L18*L15*1000)*'Invest. vs. Tot. Invest.'!Y7*('Invest. vs. Tot. Invest.'!$T$5)/('Tot. Invest. vs. GDP'!$G$18*'Tot. Invest. vs. GDP'!$G$15*1000)</f>
        <v>312695.51020389667</v>
      </c>
      <c r="M19" s="279">
        <f ca="1">(M18*M15*1000)*'Invest. vs. Tot. Invest.'!Z7*('Invest. vs. Tot. Invest.'!$T$5)/('Tot. Invest. vs. GDP'!$G$18*'Tot. Invest. vs. GDP'!$G$15*1000)</f>
        <v>315065.39057695807</v>
      </c>
      <c r="N19" s="279">
        <f ca="1">(N18*N15*1000)*'Invest. vs. Tot. Invest.'!AA7*('Invest. vs. Tot. Invest.'!$T$5)/('Tot. Invest. vs. GDP'!$G$18*'Tot. Invest. vs. GDP'!$G$15*1000)</f>
        <v>318283.25941002375</v>
      </c>
      <c r="O19" s="279">
        <f ca="1">(O18*O15*1000)*'Invest. vs. Tot. Invest.'!AB7*('Invest. vs. Tot. Invest.'!$T$5)/('Tot. Invest. vs. GDP'!$G$18*'Tot. Invest. vs. GDP'!$G$15*1000)</f>
        <v>327931.03464856272</v>
      </c>
      <c r="P19" s="279">
        <f ca="1">(P18*P15*1000)*'Invest. vs. Tot. Invest.'!AC7*('Invest. vs. Tot. Invest.'!$T$5)/('Tot. Invest. vs. GDP'!$G$18*'Tot. Invest. vs. GDP'!$G$15*1000)</f>
        <v>344179.97635693394</v>
      </c>
      <c r="Q19" s="279">
        <f ca="1">(Q18*Q15*1000)*'Invest. vs. Tot. Invest.'!AD7*('Invest. vs. Tot. Invest.'!$T$5)/('Tot. Invest. vs. GDP'!$G$18*'Tot. Invest. vs. GDP'!$G$15*1000)</f>
        <v>355983.87644099287</v>
      </c>
      <c r="R19" s="279">
        <f ca="1">(R18*R15*1000)*'Invest. vs. Tot. Invest.'!AE7*('Invest. vs. Tot. Invest.'!$T$5)/('Tot. Invest. vs. GDP'!$G$18*'Tot. Invest. vs. GDP'!$G$15*1000)</f>
        <v>371062.81177169125</v>
      </c>
      <c r="S19" s="279">
        <f ca="1">(S18*S15*1000)*'Invest. vs. Tot. Invest.'!AF7*('Invest. vs. Tot. Invest.'!$T$5)/('Tot. Invest. vs. GDP'!$G$18*'Tot. Invest. vs. GDP'!$G$15*1000)</f>
        <v>390314.74642958934</v>
      </c>
      <c r="T19" s="279">
        <f ca="1">(T18*T15*1000)*'Invest. vs. Tot. Invest.'!AG7*('Invest. vs. Tot. Invest.'!$T$5)/('Tot. Invest. vs. GDP'!$G$18*'Tot. Invest. vs. GDP'!$G$15*1000)</f>
        <v>399931.7929784056</v>
      </c>
      <c r="U19" s="279">
        <f ca="1">(U18*U15*1000)*'Invest. vs. Tot. Invest.'!AH7*('Invest. vs. Tot. Invest.'!$T$5)/('Tot. Invest. vs. GDP'!$G$18*'Tot. Invest. vs. GDP'!$G$15*1000)</f>
        <v>413242.52222262195</v>
      </c>
      <c r="V19" s="279">
        <f ca="1">(V18*V15*1000)*'Invest. vs. Tot. Invest.'!AI7*('Invest. vs. Tot. Invest.'!$T$5)/('Tot. Invest. vs. GDP'!$G$18*'Tot. Invest. vs. GDP'!$G$15*1000)</f>
        <v>423830.30039813096</v>
      </c>
      <c r="W19" s="279">
        <f ca="1">(W18*W15*1000)*'Invest. vs. Tot. Invest.'!AJ7*('Invest. vs. Tot. Invest.'!$T$5)/('Tot. Invest. vs. GDP'!$G$18*'Tot. Invest. vs. GDP'!$G$15*1000)</f>
        <v>430446.29122481117</v>
      </c>
      <c r="X19" s="279">
        <f ca="1">(X18*X15*1000)*'Invest. vs. Tot. Invest.'!AK7*('Invest. vs. Tot. Invest.'!$T$5)/('Tot. Invest. vs. GDP'!$G$18*'Tot. Invest. vs. GDP'!$G$15*1000)</f>
        <v>434155.95797167352</v>
      </c>
      <c r="Y19" s="279">
        <f ca="1">(Y18*Y15*1000)*'Invest. vs. Tot. Invest.'!AL7*('Invest. vs. Tot. Invest.'!$T$5)/('Tot. Invest. vs. GDP'!$G$18*'Tot. Invest. vs. GDP'!$G$15*1000)</f>
        <v>436907.9739912565</v>
      </c>
      <c r="Z19" s="279">
        <f ca="1">(Z18*Z15*1000)*'Invest. vs. Tot. Invest.'!AM7*('Invest. vs. Tot. Invest.'!$T$5)/('Tot. Invest. vs. GDP'!$G$18*'Tot. Invest. vs. GDP'!$G$15*1000)</f>
        <v>443063.86846975045</v>
      </c>
      <c r="AA19" s="279">
        <f ca="1">(AA18*AA15*1000)*'Invest. vs. Tot. Invest.'!AN7*('Invest. vs. Tot. Invest.'!$T$5)/('Tot. Invest. vs. GDP'!$G$18*'Tot. Invest. vs. GDP'!$G$15*1000)</f>
        <v>450181.6199196605</v>
      </c>
      <c r="AB19" s="279">
        <f ca="1">(AB18*AB15*1000)*'Invest. vs. Tot. Invest.'!AO7*('Invest. vs. Tot. Invest.'!$T$5)/('Tot. Invest. vs. GDP'!$G$18*'Tot. Invest. vs. GDP'!$G$15*1000)</f>
        <v>459763.36689075781</v>
      </c>
      <c r="AC19" s="279">
        <f ca="1">(AC18*AC15*1000)*'Invest. vs. Tot. Invest.'!AP7*('Invest. vs. Tot. Invest.'!$T$5)/('Tot. Invest. vs. GDP'!$G$18*'Tot. Invest. vs. GDP'!$G$15*1000)</f>
        <v>472833.66928368574</v>
      </c>
      <c r="AD19" s="279">
        <f ca="1">(AD18*AD15*1000)*'Invest. vs. Tot. Invest.'!AQ7*('Invest. vs. Tot. Invest.'!$T$5)/('Tot. Invest. vs. GDP'!$G$18*'Tot. Invest. vs. GDP'!$G$15*1000)</f>
        <v>491109.29986048478</v>
      </c>
      <c r="AE19" s="279">
        <f ca="1">(AE18*AE15*1000)*'Invest. vs. Tot. Invest.'!AR7*('Invest. vs. Tot. Invest.'!$T$5)/('Tot. Invest. vs. GDP'!$G$18*'Tot. Invest. vs. GDP'!$G$15*1000)</f>
        <v>509049.07937834476</v>
      </c>
      <c r="AF19" s="427">
        <f ca="1">(AF18*AF15*1000)*'Invest. vs. Tot. Invest.'!AS7*('Invest. vs. Tot. Invest.'!$T$5)/('Tot. Invest. vs. GDP'!$G$18*'Tot. Invest. vs. GDP'!$G$15*1000)</f>
        <v>513062.87199957279</v>
      </c>
      <c r="AG19" s="427">
        <f ca="1">(AG18*AG15*1000)*'Invest. vs. Tot. Invest.'!AT7*('Invest. vs. Tot. Invest.'!$T$5)/('Tot. Invest. vs. GDP'!$G$18*'Tot. Invest. vs. GDP'!$G$15*1000)</f>
        <v>523742.51135215827</v>
      </c>
      <c r="AH19" s="427">
        <f ca="1">(AH18*AH15*1000)*'Invest. vs. Tot. Invest.'!AU7*('Invest. vs. Tot. Invest.'!$T$5)/('Tot. Invest. vs. GDP'!$G$18*'Tot. Invest. vs. GDP'!$G$15*1000)</f>
        <v>534629.16202740755</v>
      </c>
      <c r="AI19" s="427">
        <f ca="1">(AI18*AI15*1000)*'Invest. vs. Tot. Invest.'!AV7*('Invest. vs. Tot. Invest.'!$T$5)/('Tot. Invest. vs. GDP'!$G$18*'Tot. Invest. vs. GDP'!$G$15*1000)</f>
        <v>545622.77633879625</v>
      </c>
      <c r="AJ19" s="427">
        <f ca="1">(AJ18*AJ15*1000)*'Invest. vs. Tot. Invest.'!AW7*('Invest. vs. Tot. Invest.'!$T$5)/('Tot. Invest. vs. GDP'!$G$18*'Tot. Invest. vs. GDP'!$G$15*1000)</f>
        <v>556712.93939482199</v>
      </c>
      <c r="AK19" s="427">
        <f ca="1">(AK18*AK15*1000)*'Invest. vs. Tot. Invest.'!AX7*('Invest. vs. Tot. Invest.'!$T$5)/('Tot. Invest. vs. GDP'!$G$18*'Tot. Invest. vs. GDP'!$G$15*1000)</f>
        <v>567833.64286765445</v>
      </c>
      <c r="AL19" s="427">
        <f ca="1">(AL18*AL15*1000)*'Invest. vs. Tot. Invest.'!AY7*('Invest. vs. Tot. Invest.'!$T$5)/('Tot. Invest. vs. GDP'!$G$18*'Tot. Invest. vs. GDP'!$G$15*1000)</f>
        <v>578918.5400195762</v>
      </c>
      <c r="AM19" s="427">
        <f ca="1">(AM18*AM15*1000)*'Invest. vs. Tot. Invest.'!AZ7*('Invest. vs. Tot. Invest.'!$T$5)/('Tot. Invest. vs. GDP'!$G$18*'Tot. Invest. vs. GDP'!$G$15*1000)</f>
        <v>589914.15096553718</v>
      </c>
      <c r="AN19" s="427">
        <f ca="1">(AN18*AN15*1000)*'Invest. vs. Tot. Invest.'!BA7*('Invest. vs. Tot. Invest.'!$T$5)/('Tot. Invest. vs. GDP'!$G$18*'Tot. Invest. vs. GDP'!$G$15*1000)</f>
        <v>600738.18681459501</v>
      </c>
      <c r="AO19" s="471">
        <f ca="1">(AO18*AO15*1000)*'Invest. vs. Tot. Invest.'!BB7*('Invest. vs. Tot. Invest.'!$T$5)/('Tot. Invest. vs. GDP'!$G$18*'Tot. Invest. vs. GDP'!$G$15*1000)</f>
        <v>611385.03996422584</v>
      </c>
      <c r="AP19" s="471">
        <f ca="1">(AP18*AP15*1000)*'Invest. vs. Tot. Invest.'!BC7*('Invest. vs. Tot. Invest.'!$T$5)/('Tot. Invest. vs. GDP'!$G$18*'Tot. Invest. vs. GDP'!$G$15*1000)</f>
        <v>621896.63800448237</v>
      </c>
      <c r="AQ19" s="471">
        <f ca="1">(AQ18*AQ15*1000)*'Invest. vs. Tot. Invest.'!BD7*('Invest. vs. Tot. Invest.'!$T$5)/('Tot. Invest. vs. GDP'!$G$18*'Tot. Invest. vs. GDP'!$G$15*1000)</f>
        <v>632360.37111861806</v>
      </c>
      <c r="AR19" s="471">
        <f ca="1">(AR18*AR15*1000)*'Invest. vs. Tot. Invest.'!BE7*('Invest. vs. Tot. Invest.'!$T$5)/('Tot. Invest. vs. GDP'!$G$18*'Tot. Invest. vs. GDP'!$G$15*1000)</f>
        <v>642901.94578762248</v>
      </c>
      <c r="AS19" s="471">
        <f ca="1">(AS18*AS15*1000)*'Invest. vs. Tot. Invest.'!BF7*('Invest. vs. Tot. Invest.'!$T$5)/('Tot. Invest. vs. GDP'!$G$18*'Tot. Invest. vs. GDP'!$G$15*1000)</f>
        <v>653546.31571705197</v>
      </c>
      <c r="AT19" s="472">
        <f ca="1">(AT18*AT15*1000)*'Invest. vs. Tot. Invest.'!BG7*('Invest. vs. Tot. Invest.'!$T$5)/('Tot. Invest. vs. GDP'!$G$18*'Tot. Invest. vs. GDP'!$G$15*1000)</f>
        <v>664408.03150914668</v>
      </c>
    </row>
    <row r="20" spans="2:47" ht="15.75">
      <c r="C20" s="231"/>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row>
    <row r="21" spans="2:47" ht="15" customHeight="1">
      <c r="B21" s="652" t="s">
        <v>598</v>
      </c>
      <c r="C21" s="265" t="s">
        <v>605</v>
      </c>
      <c r="D21" s="167">
        <v>2008</v>
      </c>
      <c r="E21" s="157">
        <v>2009</v>
      </c>
      <c r="F21" s="157">
        <v>2010</v>
      </c>
      <c r="G21" s="157">
        <v>2011</v>
      </c>
      <c r="H21" s="157">
        <v>2012</v>
      </c>
      <c r="I21" s="157">
        <v>2013</v>
      </c>
      <c r="J21" s="157">
        <v>2014</v>
      </c>
      <c r="K21" s="156">
        <v>2015</v>
      </c>
      <c r="L21" s="157">
        <v>2016</v>
      </c>
      <c r="M21" s="157">
        <v>2017</v>
      </c>
      <c r="N21" s="157">
        <v>2018</v>
      </c>
      <c r="O21" s="157">
        <v>2019</v>
      </c>
      <c r="P21" s="157">
        <v>2020</v>
      </c>
      <c r="Q21" s="157">
        <v>2021</v>
      </c>
      <c r="R21" s="157">
        <v>2022</v>
      </c>
      <c r="S21" s="157">
        <v>2023</v>
      </c>
      <c r="T21" s="157">
        <v>2024</v>
      </c>
      <c r="U21" s="157">
        <v>2025</v>
      </c>
      <c r="V21" s="157">
        <v>2026</v>
      </c>
      <c r="W21" s="157">
        <v>2027</v>
      </c>
      <c r="X21" s="157">
        <v>2028</v>
      </c>
      <c r="Y21" s="157">
        <v>2029</v>
      </c>
      <c r="Z21" s="157">
        <v>2030</v>
      </c>
      <c r="AA21" s="157">
        <v>2031</v>
      </c>
      <c r="AB21" s="157">
        <v>2032</v>
      </c>
      <c r="AC21" s="157">
        <v>2033</v>
      </c>
      <c r="AD21" s="157">
        <v>2034</v>
      </c>
      <c r="AE21" s="157">
        <v>2035</v>
      </c>
      <c r="AF21" s="157">
        <v>2036</v>
      </c>
      <c r="AG21" s="157">
        <v>2037</v>
      </c>
      <c r="AH21" s="157">
        <v>2038</v>
      </c>
      <c r="AI21" s="157">
        <v>2039</v>
      </c>
      <c r="AJ21" s="157">
        <v>2040</v>
      </c>
      <c r="AK21" s="157">
        <v>2041</v>
      </c>
      <c r="AL21" s="157">
        <v>2042</v>
      </c>
      <c r="AM21" s="157">
        <v>2043</v>
      </c>
      <c r="AN21" s="157">
        <v>2044</v>
      </c>
      <c r="AO21" s="157">
        <v>2045</v>
      </c>
      <c r="AP21" s="157">
        <v>2046</v>
      </c>
      <c r="AQ21" s="157">
        <v>2047</v>
      </c>
      <c r="AR21" s="157">
        <v>2048</v>
      </c>
      <c r="AS21" s="157">
        <v>2049</v>
      </c>
      <c r="AT21" s="185">
        <v>2050</v>
      </c>
      <c r="AU21" s="94"/>
    </row>
    <row r="22" spans="2:47">
      <c r="B22" s="653"/>
      <c r="C22" s="188" t="s">
        <v>787</v>
      </c>
      <c r="D22" s="160">
        <v>13228.849609000001</v>
      </c>
      <c r="E22" s="160">
        <v>12880.599609000001</v>
      </c>
      <c r="F22" s="160">
        <v>13221.400390999999</v>
      </c>
      <c r="G22" s="160">
        <v>13505.974609000001</v>
      </c>
      <c r="H22" s="160">
        <v>14045.342773</v>
      </c>
      <c r="I22" s="160">
        <v>14595.910156</v>
      </c>
      <c r="J22" s="160">
        <v>14918.264648</v>
      </c>
      <c r="K22" s="159">
        <v>15337.792969</v>
      </c>
      <c r="L22" s="160">
        <v>15753.897461</v>
      </c>
      <c r="M22" s="160">
        <v>16170.592773</v>
      </c>
      <c r="N22" s="160">
        <v>16581.607422000001</v>
      </c>
      <c r="O22" s="160">
        <v>16981.148438</v>
      </c>
      <c r="P22" s="160">
        <v>17421.773438</v>
      </c>
      <c r="Q22" s="160">
        <v>17900.931640999999</v>
      </c>
      <c r="R22" s="160">
        <v>18423.539062</v>
      </c>
      <c r="S22" s="160">
        <v>18942.722656000002</v>
      </c>
      <c r="T22" s="160">
        <v>19469.109375</v>
      </c>
      <c r="U22" s="160">
        <v>20014.960938</v>
      </c>
      <c r="V22" s="160">
        <v>20545.748047000001</v>
      </c>
      <c r="W22" s="160">
        <v>21075.474609000001</v>
      </c>
      <c r="X22" s="160">
        <v>21612.675781000002</v>
      </c>
      <c r="Y22" s="160">
        <v>22158.091797000001</v>
      </c>
      <c r="Z22" s="160">
        <v>22735.443359000001</v>
      </c>
      <c r="AA22" s="160">
        <v>23315.886718999998</v>
      </c>
      <c r="AB22" s="160">
        <v>23880.847656000002</v>
      </c>
      <c r="AC22" s="160">
        <v>24463.636718999998</v>
      </c>
      <c r="AD22" s="160">
        <v>25068.421875</v>
      </c>
      <c r="AE22" s="160">
        <v>25691.714843999998</v>
      </c>
      <c r="AF22" s="161">
        <f>AF24*$F22</f>
        <v>26433.798383354031</v>
      </c>
      <c r="AG22" s="161">
        <f t="shared" ref="AG22:AT22" si="24">AG24*$F22</f>
        <v>27067.516657286607</v>
      </c>
      <c r="AH22" s="161">
        <f t="shared" si="24"/>
        <v>27711.006180738543</v>
      </c>
      <c r="AI22" s="161">
        <f t="shared" si="24"/>
        <v>28364.266953703827</v>
      </c>
      <c r="AJ22" s="161">
        <f t="shared" si="24"/>
        <v>29027.298976185462</v>
      </c>
      <c r="AK22" s="161">
        <f t="shared" si="24"/>
        <v>29700.102248186457</v>
      </c>
      <c r="AL22" s="161">
        <f t="shared" si="24"/>
        <v>30382.6767697008</v>
      </c>
      <c r="AM22" s="161">
        <f t="shared" si="24"/>
        <v>31075.022540731494</v>
      </c>
      <c r="AN22" s="161">
        <f t="shared" si="24"/>
        <v>31777.139561278542</v>
      </c>
      <c r="AO22" s="453">
        <f t="shared" si="24"/>
        <v>32489.027831341944</v>
      </c>
      <c r="AP22" s="453">
        <f t="shared" si="24"/>
        <v>33210.687350921697</v>
      </c>
      <c r="AQ22" s="453">
        <f t="shared" si="24"/>
        <v>33942.118120017803</v>
      </c>
      <c r="AR22" s="453">
        <f t="shared" si="24"/>
        <v>34683.320138630261</v>
      </c>
      <c r="AS22" s="453">
        <f t="shared" si="24"/>
        <v>35434.293406759076</v>
      </c>
      <c r="AT22" s="454">
        <f t="shared" si="24"/>
        <v>36195.037924404241</v>
      </c>
      <c r="AU22" s="94"/>
    </row>
    <row r="23" spans="2:47">
      <c r="B23" s="653"/>
      <c r="C23" s="158" t="s">
        <v>578</v>
      </c>
      <c r="D23" s="244">
        <v>1957.275024</v>
      </c>
      <c r="E23" s="160">
        <v>1515.724976</v>
      </c>
      <c r="F23" s="160">
        <v>1762.7707519999999</v>
      </c>
      <c r="G23" s="160">
        <v>1845.1636960000001</v>
      </c>
      <c r="H23" s="160">
        <v>2202.5791020000001</v>
      </c>
      <c r="I23" s="160">
        <v>2510.76001</v>
      </c>
      <c r="J23" s="160">
        <v>2494.4096679999998</v>
      </c>
      <c r="K23" s="159">
        <v>2590.3857419999999</v>
      </c>
      <c r="L23" s="160">
        <v>2675.0722660000001</v>
      </c>
      <c r="M23" s="160">
        <v>2742.4077149999998</v>
      </c>
      <c r="N23" s="160">
        <v>2821.0483399999998</v>
      </c>
      <c r="O23" s="160">
        <v>2898.0812989999999</v>
      </c>
      <c r="P23" s="160">
        <v>2991.3642580000001</v>
      </c>
      <c r="Q23" s="160">
        <v>3099.1022950000001</v>
      </c>
      <c r="R23" s="160">
        <v>3216.8591310000002</v>
      </c>
      <c r="S23" s="160">
        <v>3326.3503420000002</v>
      </c>
      <c r="T23" s="160">
        <v>3431.5754390000002</v>
      </c>
      <c r="U23" s="160">
        <v>3548.710693</v>
      </c>
      <c r="V23" s="160">
        <v>3661.5178219999998</v>
      </c>
      <c r="W23" s="160">
        <v>3769.7414549999999</v>
      </c>
      <c r="X23" s="160">
        <v>3879.5815429999998</v>
      </c>
      <c r="Y23" s="160">
        <v>3995.6684570000002</v>
      </c>
      <c r="Z23" s="160">
        <v>4131.8491210000002</v>
      </c>
      <c r="AA23" s="160">
        <v>4271.7626950000003</v>
      </c>
      <c r="AB23" s="160">
        <v>4394.6079099999997</v>
      </c>
      <c r="AC23" s="160">
        <v>4530.4887699999999</v>
      </c>
      <c r="AD23" s="160">
        <v>4687.171875</v>
      </c>
      <c r="AE23" s="160">
        <v>4853.1381840000004</v>
      </c>
      <c r="AF23" s="161">
        <f>AF25*AF22</f>
        <v>4971.679744182713</v>
      </c>
      <c r="AG23" s="161">
        <f t="shared" ref="AG23:AT23" si="25">AG25*AG22</f>
        <v>5117.1818078574406</v>
      </c>
      <c r="AH23" s="161">
        <f t="shared" si="25"/>
        <v>5265.7727119376777</v>
      </c>
      <c r="AI23" s="161">
        <f t="shared" si="25"/>
        <v>5417.4809520306944</v>
      </c>
      <c r="AJ23" s="161">
        <f t="shared" si="25"/>
        <v>5572.335023745447</v>
      </c>
      <c r="AK23" s="161">
        <f t="shared" si="25"/>
        <v>5730.3634226909235</v>
      </c>
      <c r="AL23" s="161">
        <f t="shared" si="25"/>
        <v>5891.5946444743704</v>
      </c>
      <c r="AM23" s="161">
        <f t="shared" si="25"/>
        <v>6056.0571847047722</v>
      </c>
      <c r="AN23" s="161">
        <f t="shared" si="25"/>
        <v>6223.7795389905186</v>
      </c>
      <c r="AO23" s="453">
        <f t="shared" si="25"/>
        <v>6394.7902029400175</v>
      </c>
      <c r="AP23" s="453">
        <f t="shared" si="25"/>
        <v>6569.1176721616712</v>
      </c>
      <c r="AQ23" s="453">
        <f t="shared" si="25"/>
        <v>6746.7904422638894</v>
      </c>
      <c r="AR23" s="453">
        <f t="shared" si="25"/>
        <v>6927.8370088550582</v>
      </c>
      <c r="AS23" s="453">
        <f t="shared" si="25"/>
        <v>7112.28586754359</v>
      </c>
      <c r="AT23" s="454">
        <f t="shared" si="25"/>
        <v>7300.1655139378918</v>
      </c>
      <c r="AU23" s="94"/>
    </row>
    <row r="24" spans="2:47">
      <c r="B24" s="653"/>
      <c r="C24" s="117" t="s">
        <v>106</v>
      </c>
      <c r="D24" s="245">
        <f t="shared" ref="D24:AD24" si="26">D22/$F22</f>
        <v>1.0005634212549128</v>
      </c>
      <c r="E24" s="246">
        <f t="shared" si="26"/>
        <v>0.97422354879805417</v>
      </c>
      <c r="F24" s="246">
        <f t="shared" si="26"/>
        <v>1</v>
      </c>
      <c r="G24" s="246">
        <f t="shared" si="26"/>
        <v>1.0215237576644087</v>
      </c>
      <c r="H24" s="246">
        <f t="shared" si="26"/>
        <v>1.0623188435137982</v>
      </c>
      <c r="I24" s="246">
        <f t="shared" si="26"/>
        <v>1.1039609817682892</v>
      </c>
      <c r="J24" s="246">
        <f t="shared" si="26"/>
        <v>1.1283422486891088</v>
      </c>
      <c r="K24" s="246">
        <f t="shared" si="26"/>
        <v>1.1600732536199918</v>
      </c>
      <c r="L24" s="246">
        <f t="shared" si="26"/>
        <v>1.1915452974046463</v>
      </c>
      <c r="M24" s="246">
        <f t="shared" si="26"/>
        <v>1.2230620278323587</v>
      </c>
      <c r="N24" s="246">
        <f t="shared" si="26"/>
        <v>1.2541491015798405</v>
      </c>
      <c r="O24" s="246">
        <f t="shared" si="26"/>
        <v>1.2843683676321698</v>
      </c>
      <c r="P24" s="246">
        <f t="shared" si="26"/>
        <v>1.3176950188921936</v>
      </c>
      <c r="Q24" s="246">
        <f t="shared" si="26"/>
        <v>1.3539361271583172</v>
      </c>
      <c r="R24" s="246">
        <f t="shared" si="26"/>
        <v>1.393463514995066</v>
      </c>
      <c r="S24" s="246">
        <f t="shared" si="26"/>
        <v>1.4327319418368565</v>
      </c>
      <c r="T24" s="246">
        <f t="shared" si="26"/>
        <v>1.4725451767010178</v>
      </c>
      <c r="U24" s="246">
        <f t="shared" si="26"/>
        <v>1.5138306341304417</v>
      </c>
      <c r="V24" s="246">
        <f t="shared" si="26"/>
        <v>1.5539766922863778</v>
      </c>
      <c r="W24" s="246">
        <f t="shared" si="26"/>
        <v>1.5940425360195871</v>
      </c>
      <c r="X24" s="246">
        <f t="shared" si="26"/>
        <v>1.6346737215304414</v>
      </c>
      <c r="Y24" s="246">
        <f t="shared" si="26"/>
        <v>1.6759262363828977</v>
      </c>
      <c r="Z24" s="246">
        <f t="shared" si="26"/>
        <v>1.7195941947629352</v>
      </c>
      <c r="AA24" s="246">
        <f t="shared" si="26"/>
        <v>1.7634960011400505</v>
      </c>
      <c r="AB24" s="246">
        <f t="shared" si="26"/>
        <v>1.8062267951779181</v>
      </c>
      <c r="AC24" s="246">
        <f t="shared" si="26"/>
        <v>1.8503060186916926</v>
      </c>
      <c r="AD24" s="246">
        <f t="shared" si="26"/>
        <v>1.8960489156704188</v>
      </c>
      <c r="AE24" s="246">
        <f>AE22/$F22</f>
        <v>1.9431916502194975</v>
      </c>
      <c r="AF24" s="247">
        <f xml:space="preserve"> 0.000369524*AF$21^2 - 1.45714*AF$21 + 1436.95</f>
        <v>1.9993191039995963</v>
      </c>
      <c r="AG24" s="247">
        <f xml:space="preserve"> 0.000369524*AG$21^2 - 1.45714*AG$21 + 1436.95</f>
        <v>2.0472503559994948</v>
      </c>
      <c r="AH24" s="247">
        <f xml:space="preserve"> 0.000369524*AH$21^2 - 1.45714*AH$21 + 1436.95</f>
        <v>2.0959206559996346</v>
      </c>
      <c r="AI24" s="247">
        <f t="shared" ref="AI24:AS24" si="27" xml:space="preserve"> 0.000369524*AI$21^2 - 1.45714*AI$21 + 1436.95</f>
        <v>2.1453300039995611</v>
      </c>
      <c r="AJ24" s="247">
        <f t="shared" si="27"/>
        <v>2.1954783999995016</v>
      </c>
      <c r="AK24" s="247">
        <f t="shared" si="27"/>
        <v>2.2463658439996834</v>
      </c>
      <c r="AL24" s="247">
        <f t="shared" si="27"/>
        <v>2.2979923359996519</v>
      </c>
      <c r="AM24" s="247">
        <f xml:space="preserve"> 0.000369524*AM$21^2 - 1.45714*AM$21 + 1436.95</f>
        <v>2.3503578759996344</v>
      </c>
      <c r="AN24" s="247">
        <f t="shared" si="27"/>
        <v>2.4034624639996309</v>
      </c>
      <c r="AO24" s="455">
        <f xml:space="preserve"> 0.000369524*AO$21^2 - 1.45714*AO$21 + 1436.95</f>
        <v>2.4573060999996414</v>
      </c>
      <c r="AP24" s="455">
        <f t="shared" si="27"/>
        <v>2.511888783999666</v>
      </c>
      <c r="AQ24" s="455">
        <f t="shared" si="27"/>
        <v>2.5672105159997045</v>
      </c>
      <c r="AR24" s="455">
        <f t="shared" si="27"/>
        <v>2.6232712959997571</v>
      </c>
      <c r="AS24" s="455">
        <f t="shared" si="27"/>
        <v>2.6800711239998236</v>
      </c>
      <c r="AT24" s="456">
        <f xml:space="preserve"> 0.000369524*AT$21^2 - 1.45714*AT$21 + 1436.95</f>
        <v>2.7376099999999042</v>
      </c>
      <c r="AU24" s="94"/>
    </row>
    <row r="25" spans="2:47">
      <c r="B25" s="654"/>
      <c r="C25" s="186" t="s">
        <v>583</v>
      </c>
      <c r="D25" s="248">
        <f>D23/D22</f>
        <v>0.14795504385116032</v>
      </c>
      <c r="E25" s="249">
        <f t="shared" ref="E25:AE25" si="28">E23/E22</f>
        <v>0.11767503237511742</v>
      </c>
      <c r="F25" s="249">
        <f t="shared" si="28"/>
        <v>0.13332708335494808</v>
      </c>
      <c r="G25" s="249">
        <f>G23/G22</f>
        <v>0.13661832999230097</v>
      </c>
      <c r="H25" s="249">
        <f>H23/H22</f>
        <v>0.15681917754503777</v>
      </c>
      <c r="I25" s="249">
        <f t="shared" si="28"/>
        <v>0.17201805047887964</v>
      </c>
      <c r="J25" s="249">
        <f t="shared" si="28"/>
        <v>0.16720508228377687</v>
      </c>
      <c r="K25" s="249">
        <f t="shared" si="28"/>
        <v>0.16888907988493268</v>
      </c>
      <c r="L25" s="249">
        <f>L23/L22</f>
        <v>0.16980383886732472</v>
      </c>
      <c r="M25" s="249">
        <f>M23/M22</f>
        <v>0.16959228109305871</v>
      </c>
      <c r="N25" s="249">
        <f>N23/N22</f>
        <v>0.17013117415004736</v>
      </c>
      <c r="O25" s="249">
        <f>O23/O22</f>
        <v>0.1706646231602772</v>
      </c>
      <c r="P25" s="249">
        <f t="shared" si="28"/>
        <v>0.17170262652338827</v>
      </c>
      <c r="Q25" s="249">
        <f t="shared" si="28"/>
        <v>0.17312519578041777</v>
      </c>
      <c r="R25" s="249">
        <f t="shared" si="28"/>
        <v>0.17460592778479925</v>
      </c>
      <c r="S25" s="249">
        <f t="shared" si="28"/>
        <v>0.17560043518593127</v>
      </c>
      <c r="T25" s="249">
        <f t="shared" si="28"/>
        <v>0.17625744315795136</v>
      </c>
      <c r="U25" s="249">
        <f t="shared" si="28"/>
        <v>0.17730290376247948</v>
      </c>
      <c r="V25" s="249">
        <f t="shared" si="28"/>
        <v>0.17821292335640407</v>
      </c>
      <c r="W25" s="249">
        <f t="shared" si="28"/>
        <v>0.17886863878216921</v>
      </c>
      <c r="X25" s="249">
        <f t="shared" si="28"/>
        <v>0.1795049156481861</v>
      </c>
      <c r="Y25" s="249">
        <f t="shared" si="28"/>
        <v>0.1803254762912832</v>
      </c>
      <c r="Z25" s="249">
        <f t="shared" si="28"/>
        <v>0.18173602580590872</v>
      </c>
      <c r="AA25" s="249">
        <f t="shared" si="28"/>
        <v>0.1832125342897194</v>
      </c>
      <c r="AB25" s="249">
        <f t="shared" si="28"/>
        <v>0.18402227480798261</v>
      </c>
      <c r="AC25" s="249">
        <f t="shared" si="28"/>
        <v>0.18519277497614806</v>
      </c>
      <c r="AD25" s="249">
        <f t="shared" si="28"/>
        <v>0.18697514739347748</v>
      </c>
      <c r="AE25" s="249">
        <f t="shared" si="28"/>
        <v>0.18889895880707996</v>
      </c>
      <c r="AF25" s="250">
        <f>AF21*$K$48+$K$49</f>
        <v>0.18808041402455022</v>
      </c>
      <c r="AG25" s="250">
        <f>AG21*$K$48+$K$49</f>
        <v>0.18905250424884801</v>
      </c>
      <c r="AH25" s="250">
        <f t="shared" ref="AH25:AT25" si="29">AH21*$K$48+$K$49</f>
        <v>0.19002459447314579</v>
      </c>
      <c r="AI25" s="250">
        <f t="shared" si="29"/>
        <v>0.1909966846974438</v>
      </c>
      <c r="AJ25" s="250">
        <f t="shared" si="29"/>
        <v>0.19196877492174158</v>
      </c>
      <c r="AK25" s="250">
        <f t="shared" si="29"/>
        <v>0.19294086514603936</v>
      </c>
      <c r="AL25" s="250">
        <f t="shared" si="29"/>
        <v>0.19391295537033715</v>
      </c>
      <c r="AM25" s="250">
        <f t="shared" si="29"/>
        <v>0.19488504559463515</v>
      </c>
      <c r="AN25" s="250">
        <f t="shared" si="29"/>
        <v>0.19585713581893294</v>
      </c>
      <c r="AO25" s="457">
        <f t="shared" si="29"/>
        <v>0.19682922604323072</v>
      </c>
      <c r="AP25" s="457">
        <f t="shared" si="29"/>
        <v>0.1978013162675285</v>
      </c>
      <c r="AQ25" s="457">
        <f t="shared" si="29"/>
        <v>0.19877340649182651</v>
      </c>
      <c r="AR25" s="457">
        <f t="shared" si="29"/>
        <v>0.19974549671612429</v>
      </c>
      <c r="AS25" s="457">
        <f t="shared" si="29"/>
        <v>0.20071758694042208</v>
      </c>
      <c r="AT25" s="458">
        <f t="shared" si="29"/>
        <v>0.20168967716472008</v>
      </c>
      <c r="AU25" s="94"/>
    </row>
    <row r="26" spans="2:47">
      <c r="B26" s="655" t="s">
        <v>601</v>
      </c>
      <c r="C26" s="233" t="s">
        <v>787</v>
      </c>
      <c r="D26" s="239">
        <v>13229</v>
      </c>
      <c r="E26" s="239">
        <v>12881</v>
      </c>
      <c r="F26" s="239">
        <v>13221</v>
      </c>
      <c r="G26" s="239">
        <v>13506</v>
      </c>
      <c r="H26" s="239">
        <v>14320</v>
      </c>
      <c r="I26" s="239">
        <v>14999</v>
      </c>
      <c r="J26" s="239">
        <v>15419</v>
      </c>
      <c r="K26" s="239">
        <v>15941</v>
      </c>
      <c r="L26" s="239">
        <v>16501</v>
      </c>
      <c r="M26" s="239">
        <v>17068</v>
      </c>
      <c r="N26" s="239">
        <v>17578</v>
      </c>
      <c r="O26" s="239">
        <v>18046</v>
      </c>
      <c r="P26" s="239">
        <v>18599</v>
      </c>
      <c r="Q26" s="239">
        <v>19178</v>
      </c>
      <c r="R26" s="239">
        <v>19773</v>
      </c>
      <c r="S26" s="239">
        <v>20409</v>
      </c>
      <c r="T26" s="239">
        <v>21042</v>
      </c>
      <c r="U26" s="239">
        <v>21728</v>
      </c>
      <c r="V26" s="239">
        <v>22432</v>
      </c>
      <c r="W26" s="239">
        <v>23173</v>
      </c>
      <c r="X26" s="239">
        <v>23933</v>
      </c>
      <c r="Y26" s="239">
        <v>24706</v>
      </c>
      <c r="Z26" s="239">
        <v>25505</v>
      </c>
      <c r="AA26" s="239">
        <v>26301</v>
      </c>
      <c r="AB26" s="239">
        <v>27068</v>
      </c>
      <c r="AC26" s="239">
        <v>27840</v>
      </c>
      <c r="AD26" s="239">
        <v>28528</v>
      </c>
      <c r="AE26" s="239">
        <v>29231</v>
      </c>
      <c r="AF26" s="240">
        <f>$F$26*AF28</f>
        <v>30247.361084308068</v>
      </c>
      <c r="AG26" s="240">
        <f t="shared" ref="AG26:AT26" si="30">$F$26*AG28</f>
        <v>31094.719261284776</v>
      </c>
      <c r="AH26" s="240">
        <f t="shared" si="30"/>
        <v>31956.876205960551</v>
      </c>
      <c r="AI26" s="240">
        <f t="shared" si="30"/>
        <v>32833.831918335389</v>
      </c>
      <c r="AJ26" s="240">
        <f t="shared" si="30"/>
        <v>33725.586398391257</v>
      </c>
      <c r="AK26" s="240">
        <f t="shared" si="30"/>
        <v>34632.139646164222</v>
      </c>
      <c r="AL26" s="240">
        <f t="shared" si="30"/>
        <v>35553.491661630236</v>
      </c>
      <c r="AM26" s="240">
        <f t="shared" si="30"/>
        <v>36489.642444795318</v>
      </c>
      <c r="AN26" s="240">
        <f t="shared" si="30"/>
        <v>37440.591995659466</v>
      </c>
      <c r="AO26" s="459">
        <f t="shared" si="30"/>
        <v>38406.340314222674</v>
      </c>
      <c r="AP26" s="459">
        <f t="shared" si="30"/>
        <v>39386.887400478932</v>
      </c>
      <c r="AQ26" s="459">
        <f t="shared" si="30"/>
        <v>40382.233254440267</v>
      </c>
      <c r="AR26" s="459">
        <f t="shared" si="30"/>
        <v>41392.377876094659</v>
      </c>
      <c r="AS26" s="459">
        <f t="shared" si="30"/>
        <v>42417.32126544811</v>
      </c>
      <c r="AT26" s="460">
        <f t="shared" si="30"/>
        <v>43457.063422500622</v>
      </c>
      <c r="AU26" s="94"/>
    </row>
    <row r="27" spans="2:47">
      <c r="B27" s="656"/>
      <c r="C27" s="235" t="s">
        <v>578</v>
      </c>
      <c r="D27" s="241">
        <v>1957</v>
      </c>
      <c r="E27" s="241">
        <v>1516</v>
      </c>
      <c r="F27" s="241">
        <v>1763</v>
      </c>
      <c r="G27" s="241">
        <v>1845</v>
      </c>
      <c r="H27" s="241">
        <v>2380</v>
      </c>
      <c r="I27" s="241">
        <v>2738</v>
      </c>
      <c r="J27" s="241">
        <v>2732</v>
      </c>
      <c r="K27" s="241">
        <v>2850</v>
      </c>
      <c r="L27" s="241">
        <v>2972</v>
      </c>
      <c r="M27" s="241">
        <v>3084</v>
      </c>
      <c r="N27" s="241">
        <v>3165</v>
      </c>
      <c r="O27" s="241">
        <v>3208</v>
      </c>
      <c r="P27" s="241">
        <v>3321</v>
      </c>
      <c r="Q27" s="241">
        <v>3444</v>
      </c>
      <c r="R27" s="241">
        <v>3545</v>
      </c>
      <c r="S27" s="241">
        <v>3709</v>
      </c>
      <c r="T27" s="241">
        <v>3850</v>
      </c>
      <c r="U27" s="241">
        <v>4018</v>
      </c>
      <c r="V27" s="241">
        <v>4198</v>
      </c>
      <c r="W27" s="241">
        <v>4382</v>
      </c>
      <c r="X27" s="241">
        <v>4577</v>
      </c>
      <c r="Y27" s="241">
        <v>4767</v>
      </c>
      <c r="Z27" s="241">
        <v>4954</v>
      </c>
      <c r="AA27" s="241">
        <v>5134</v>
      </c>
      <c r="AB27" s="241">
        <v>5285</v>
      </c>
      <c r="AC27" s="241">
        <v>5438</v>
      </c>
      <c r="AD27" s="241">
        <v>5623</v>
      </c>
      <c r="AE27" s="241">
        <v>5816</v>
      </c>
      <c r="AF27" s="234">
        <f>AF26*AF29</f>
        <v>6031.9287474327266</v>
      </c>
      <c r="AG27" s="234">
        <f t="shared" ref="AG27:AT27" si="31">AG26*AG29</f>
        <v>6234.9576326765236</v>
      </c>
      <c r="AH27" s="234">
        <f t="shared" si="31"/>
        <v>6442.825811883723</v>
      </c>
      <c r="AI27" s="234">
        <f t="shared" si="31"/>
        <v>6655.5818990061871</v>
      </c>
      <c r="AJ27" s="234">
        <f t="shared" si="31"/>
        <v>6873.2745079921451</v>
      </c>
      <c r="AK27" s="234">
        <f t="shared" si="31"/>
        <v>7095.9522528008356</v>
      </c>
      <c r="AL27" s="234">
        <f t="shared" si="31"/>
        <v>7323.6637473792243</v>
      </c>
      <c r="AM27" s="234">
        <f t="shared" si="31"/>
        <v>7556.4576056804453</v>
      </c>
      <c r="AN27" s="234">
        <f t="shared" si="31"/>
        <v>7794.3824416564057</v>
      </c>
      <c r="AO27" s="461">
        <f t="shared" si="31"/>
        <v>8037.4868692589625</v>
      </c>
      <c r="AP27" s="461">
        <f t="shared" si="31"/>
        <v>8285.8195024387587</v>
      </c>
      <c r="AQ27" s="461">
        <f t="shared" si="31"/>
        <v>8539.4289551502297</v>
      </c>
      <c r="AR27" s="461">
        <f t="shared" si="31"/>
        <v>8798.3638413426925</v>
      </c>
      <c r="AS27" s="461">
        <f t="shared" si="31"/>
        <v>9062.6727749693218</v>
      </c>
      <c r="AT27" s="462">
        <f t="shared" si="31"/>
        <v>9332.4043699820268</v>
      </c>
      <c r="AU27" s="94"/>
    </row>
    <row r="28" spans="2:47">
      <c r="B28" s="656"/>
      <c r="C28" s="83" t="s">
        <v>106</v>
      </c>
      <c r="D28" s="236">
        <f>D26/$F$26</f>
        <v>1.0006050979502308</v>
      </c>
      <c r="E28" s="236">
        <f t="shared" ref="E28:AD28" si="32">E26/$F$26</f>
        <v>0.97428333711519555</v>
      </c>
      <c r="F28" s="236">
        <f t="shared" si="32"/>
        <v>1</v>
      </c>
      <c r="G28" s="236">
        <f t="shared" si="32"/>
        <v>1.0215566144769685</v>
      </c>
      <c r="H28" s="236">
        <f t="shared" si="32"/>
        <v>1.0831253309129416</v>
      </c>
      <c r="I28" s="236">
        <f t="shared" si="32"/>
        <v>1.1344830194387716</v>
      </c>
      <c r="J28" s="236">
        <f t="shared" si="32"/>
        <v>1.166250661825883</v>
      </c>
      <c r="K28" s="236">
        <f t="shared" si="32"/>
        <v>1.2057333030784358</v>
      </c>
      <c r="L28" s="236">
        <f t="shared" si="32"/>
        <v>1.2480901595945844</v>
      </c>
      <c r="M28" s="236">
        <f t="shared" si="32"/>
        <v>1.2909764768171847</v>
      </c>
      <c r="N28" s="236">
        <f t="shared" si="32"/>
        <v>1.3295514711443914</v>
      </c>
      <c r="O28" s="236">
        <f t="shared" si="32"/>
        <v>1.3649497012328871</v>
      </c>
      <c r="P28" s="236">
        <f t="shared" si="32"/>
        <v>1.4067770970425837</v>
      </c>
      <c r="Q28" s="236">
        <f t="shared" si="32"/>
        <v>1.4505710611905303</v>
      </c>
      <c r="R28" s="236">
        <f t="shared" si="32"/>
        <v>1.4955752212389382</v>
      </c>
      <c r="S28" s="236">
        <f t="shared" si="32"/>
        <v>1.5436805082822782</v>
      </c>
      <c r="T28" s="236">
        <f t="shared" si="32"/>
        <v>1.5915588835942818</v>
      </c>
      <c r="U28" s="236">
        <f t="shared" si="32"/>
        <v>1.6434460328265639</v>
      </c>
      <c r="V28" s="236">
        <f t="shared" si="32"/>
        <v>1.6966946524468649</v>
      </c>
      <c r="W28" s="236">
        <f t="shared" si="32"/>
        <v>1.7527418500869829</v>
      </c>
      <c r="X28" s="236">
        <f t="shared" si="32"/>
        <v>1.8102261553588987</v>
      </c>
      <c r="Y28" s="236">
        <f t="shared" si="32"/>
        <v>1.8686937447999394</v>
      </c>
      <c r="Z28" s="236">
        <f t="shared" si="32"/>
        <v>1.9291279025792301</v>
      </c>
      <c r="AA28" s="236">
        <f t="shared" si="32"/>
        <v>1.989335148627184</v>
      </c>
      <c r="AB28" s="236">
        <f t="shared" si="32"/>
        <v>2.0473489146055517</v>
      </c>
      <c r="AC28" s="236">
        <f t="shared" si="32"/>
        <v>2.1057408668028139</v>
      </c>
      <c r="AD28" s="236">
        <f t="shared" si="32"/>
        <v>2.1577792905226532</v>
      </c>
      <c r="AE28" s="236">
        <f>AE26/$F$26</f>
        <v>2.2109522728991755</v>
      </c>
      <c r="AF28" s="237">
        <f>0.000559669*AF21^2-2.21544*AF21+2192.93</f>
        <v>2.2878270240003076</v>
      </c>
      <c r="AG28" s="237">
        <f t="shared" ref="AG28:AT28" si="33">0.000559669*AG21^2-2.21544*AG21+2192.93</f>
        <v>2.3519188610002857</v>
      </c>
      <c r="AH28" s="237">
        <f t="shared" si="33"/>
        <v>2.4171300360003443</v>
      </c>
      <c r="AI28" s="237">
        <f t="shared" si="33"/>
        <v>2.4834605490004833</v>
      </c>
      <c r="AJ28" s="237">
        <f t="shared" si="33"/>
        <v>2.5509103999993386</v>
      </c>
      <c r="AK28" s="237">
        <f t="shared" si="33"/>
        <v>2.6194795889996385</v>
      </c>
      <c r="AL28" s="237">
        <f t="shared" si="33"/>
        <v>2.6891681159995642</v>
      </c>
      <c r="AM28" s="237">
        <f t="shared" si="33"/>
        <v>2.7599759809995703</v>
      </c>
      <c r="AN28" s="237">
        <f t="shared" si="33"/>
        <v>2.8319031839996569</v>
      </c>
      <c r="AO28" s="463">
        <f t="shared" si="33"/>
        <v>2.904949724999824</v>
      </c>
      <c r="AP28" s="463">
        <f t="shared" si="33"/>
        <v>2.9791156039996167</v>
      </c>
      <c r="AQ28" s="463">
        <f t="shared" si="33"/>
        <v>3.0544008209999447</v>
      </c>
      <c r="AR28" s="463">
        <f t="shared" si="33"/>
        <v>3.1308053759998984</v>
      </c>
      <c r="AS28" s="463">
        <f t="shared" si="33"/>
        <v>3.2083292689999325</v>
      </c>
      <c r="AT28" s="464">
        <f t="shared" si="33"/>
        <v>3.2869725000000471</v>
      </c>
      <c r="AU28" s="94"/>
    </row>
    <row r="29" spans="2:47">
      <c r="B29" s="657"/>
      <c r="C29" s="238" t="s">
        <v>583</v>
      </c>
      <c r="D29" s="242">
        <f>D27/D26</f>
        <v>0.14793257237886462</v>
      </c>
      <c r="E29" s="242">
        <f t="shared" ref="E29:AD29" si="34">E27/E26</f>
        <v>0.11769272572005279</v>
      </c>
      <c r="F29" s="242">
        <f t="shared" si="34"/>
        <v>0.13334846078208909</v>
      </c>
      <c r="G29" s="242">
        <f t="shared" si="34"/>
        <v>0.13660595290981786</v>
      </c>
      <c r="H29" s="242">
        <f>H27/H26</f>
        <v>0.16620111731843576</v>
      </c>
      <c r="I29" s="242">
        <f t="shared" si="34"/>
        <v>0.18254550303353556</v>
      </c>
      <c r="J29" s="242">
        <f t="shared" si="34"/>
        <v>0.1771839937739153</v>
      </c>
      <c r="K29" s="242">
        <f t="shared" si="34"/>
        <v>0.17878426698450536</v>
      </c>
      <c r="L29" s="242">
        <f t="shared" si="34"/>
        <v>0.18011029634567602</v>
      </c>
      <c r="M29" s="242">
        <f t="shared" si="34"/>
        <v>0.18068900867119755</v>
      </c>
      <c r="N29" s="242">
        <f t="shared" si="34"/>
        <v>0.18005461372169757</v>
      </c>
      <c r="O29" s="242">
        <f t="shared" si="34"/>
        <v>0.17776792641028483</v>
      </c>
      <c r="P29" s="242">
        <f t="shared" si="34"/>
        <v>0.17855798698854777</v>
      </c>
      <c r="Q29" s="242">
        <f t="shared" si="34"/>
        <v>0.17958076963186986</v>
      </c>
      <c r="R29" s="242">
        <f t="shared" si="34"/>
        <v>0.17928488342689525</v>
      </c>
      <c r="S29" s="242">
        <f t="shared" si="34"/>
        <v>0.18173354892449409</v>
      </c>
      <c r="T29" s="242">
        <f t="shared" si="34"/>
        <v>0.18296739853626082</v>
      </c>
      <c r="U29" s="242">
        <f t="shared" si="34"/>
        <v>0.18492268041237114</v>
      </c>
      <c r="V29" s="242">
        <f t="shared" si="34"/>
        <v>0.18714336661911554</v>
      </c>
      <c r="W29" s="242">
        <f t="shared" si="34"/>
        <v>0.18909938290251585</v>
      </c>
      <c r="X29" s="242">
        <f t="shared" si="34"/>
        <v>0.19124221785818743</v>
      </c>
      <c r="Y29" s="242">
        <f t="shared" si="34"/>
        <v>0.19294908119485146</v>
      </c>
      <c r="Z29" s="242">
        <f t="shared" si="34"/>
        <v>0.19423642423054302</v>
      </c>
      <c r="AA29" s="242">
        <f t="shared" si="34"/>
        <v>0.19520170335728679</v>
      </c>
      <c r="AB29" s="242">
        <f t="shared" si="34"/>
        <v>0.19524900251219152</v>
      </c>
      <c r="AC29" s="242">
        <f t="shared" si="34"/>
        <v>0.19533045977011496</v>
      </c>
      <c r="AD29" s="242">
        <f t="shared" si="34"/>
        <v>0.19710459899046551</v>
      </c>
      <c r="AE29" s="242">
        <f>AE27/AE26</f>
        <v>0.19896685026170846</v>
      </c>
      <c r="AF29" s="243">
        <f>0.001095*AF21-2.03</f>
        <v>0.19942000000000037</v>
      </c>
      <c r="AG29" s="243">
        <f t="shared" ref="AG29:AT29" si="35">0.001095*AG21-2.03</f>
        <v>0.20051500000000022</v>
      </c>
      <c r="AH29" s="243">
        <f t="shared" si="35"/>
        <v>0.20161000000000051</v>
      </c>
      <c r="AI29" s="243">
        <f t="shared" si="35"/>
        <v>0.20270500000000036</v>
      </c>
      <c r="AJ29" s="243">
        <f t="shared" si="35"/>
        <v>0.2038000000000002</v>
      </c>
      <c r="AK29" s="243">
        <f t="shared" si="35"/>
        <v>0.20489500000000049</v>
      </c>
      <c r="AL29" s="243">
        <f t="shared" si="35"/>
        <v>0.20599000000000034</v>
      </c>
      <c r="AM29" s="243">
        <f t="shared" si="35"/>
        <v>0.20708500000000019</v>
      </c>
      <c r="AN29" s="243">
        <f t="shared" si="35"/>
        <v>0.20818000000000048</v>
      </c>
      <c r="AO29" s="465">
        <f t="shared" si="35"/>
        <v>0.20927500000000032</v>
      </c>
      <c r="AP29" s="465">
        <f t="shared" si="35"/>
        <v>0.21037000000000017</v>
      </c>
      <c r="AQ29" s="465">
        <f t="shared" si="35"/>
        <v>0.21146500000000046</v>
      </c>
      <c r="AR29" s="465">
        <f t="shared" si="35"/>
        <v>0.2125600000000003</v>
      </c>
      <c r="AS29" s="465">
        <f t="shared" si="35"/>
        <v>0.21365500000000015</v>
      </c>
      <c r="AT29" s="466">
        <f t="shared" si="35"/>
        <v>0.21475000000000044</v>
      </c>
      <c r="AU29" s="94"/>
    </row>
    <row r="30" spans="2:47">
      <c r="B30" s="660" t="s">
        <v>602</v>
      </c>
      <c r="C30" s="251" t="s">
        <v>787</v>
      </c>
      <c r="D30" s="257">
        <v>13229</v>
      </c>
      <c r="E30" s="258">
        <v>12881</v>
      </c>
      <c r="F30" s="258">
        <v>13221</v>
      </c>
      <c r="G30" s="258">
        <v>13506</v>
      </c>
      <c r="H30" s="258">
        <v>13959</v>
      </c>
      <c r="I30" s="258">
        <v>14295</v>
      </c>
      <c r="J30" s="258">
        <v>14495</v>
      </c>
      <c r="K30" s="258">
        <v>14820</v>
      </c>
      <c r="L30" s="258">
        <v>15130</v>
      </c>
      <c r="M30" s="258">
        <v>15399</v>
      </c>
      <c r="N30" s="258">
        <v>15658</v>
      </c>
      <c r="O30" s="258">
        <v>15959</v>
      </c>
      <c r="P30" s="258">
        <v>16327</v>
      </c>
      <c r="Q30" s="258">
        <v>16689</v>
      </c>
      <c r="R30" s="258">
        <v>17110</v>
      </c>
      <c r="S30" s="258">
        <v>17556</v>
      </c>
      <c r="T30" s="258">
        <v>17958</v>
      </c>
      <c r="U30" s="258">
        <v>18388</v>
      </c>
      <c r="V30" s="258">
        <v>18772</v>
      </c>
      <c r="W30" s="258">
        <v>19126</v>
      </c>
      <c r="X30" s="258">
        <v>19450</v>
      </c>
      <c r="Y30" s="258">
        <v>19767</v>
      </c>
      <c r="Z30" s="258">
        <v>20124</v>
      </c>
      <c r="AA30" s="258">
        <v>20489</v>
      </c>
      <c r="AB30" s="258">
        <v>20826</v>
      </c>
      <c r="AC30" s="258">
        <v>21196</v>
      </c>
      <c r="AD30" s="258">
        <v>21615</v>
      </c>
      <c r="AE30" s="258">
        <v>22163</v>
      </c>
      <c r="AF30" s="428">
        <f>$F$30*AF32</f>
        <v>22291.399259999969</v>
      </c>
      <c r="AG30" s="428">
        <f>$F$30*AG32</f>
        <v>22646.25089999997</v>
      </c>
      <c r="AH30" s="428">
        <f t="shared" ref="AH30:AT30" si="36">$F$30*AH32</f>
        <v>23001.102539999967</v>
      </c>
      <c r="AI30" s="428">
        <f t="shared" si="36"/>
        <v>23355.954179999968</v>
      </c>
      <c r="AJ30" s="428">
        <f t="shared" si="36"/>
        <v>23710.805819999969</v>
      </c>
      <c r="AK30" s="428">
        <f t="shared" si="36"/>
        <v>24065.657459999966</v>
      </c>
      <c r="AL30" s="428">
        <f t="shared" si="36"/>
        <v>24420.509099999967</v>
      </c>
      <c r="AM30" s="428">
        <f t="shared" si="36"/>
        <v>24775.360739999967</v>
      </c>
      <c r="AN30" s="428">
        <f t="shared" si="36"/>
        <v>25130.212379999968</v>
      </c>
      <c r="AO30" s="467">
        <f t="shared" si="36"/>
        <v>25485.064019999965</v>
      </c>
      <c r="AP30" s="467">
        <f t="shared" si="36"/>
        <v>25839.915659999966</v>
      </c>
      <c r="AQ30" s="467">
        <f t="shared" si="36"/>
        <v>26194.767299999967</v>
      </c>
      <c r="AR30" s="467">
        <f t="shared" si="36"/>
        <v>26549.618939999964</v>
      </c>
      <c r="AS30" s="467">
        <f t="shared" si="36"/>
        <v>26904.470579999965</v>
      </c>
      <c r="AT30" s="528">
        <f t="shared" si="36"/>
        <v>27259.322219999965</v>
      </c>
      <c r="AU30" s="94"/>
    </row>
    <row r="31" spans="2:47">
      <c r="B31" s="661"/>
      <c r="C31" s="253" t="s">
        <v>578</v>
      </c>
      <c r="D31" s="259">
        <v>1957</v>
      </c>
      <c r="E31" s="252">
        <v>1516</v>
      </c>
      <c r="F31" s="252">
        <v>1763</v>
      </c>
      <c r="G31" s="252">
        <v>1845</v>
      </c>
      <c r="H31" s="252">
        <v>2155</v>
      </c>
      <c r="I31" s="252">
        <v>2306</v>
      </c>
      <c r="J31" s="252">
        <v>2266</v>
      </c>
      <c r="K31" s="252">
        <v>2346</v>
      </c>
      <c r="L31" s="252">
        <v>2409</v>
      </c>
      <c r="M31" s="252">
        <v>2439</v>
      </c>
      <c r="N31" s="252">
        <v>2473</v>
      </c>
      <c r="O31" s="252">
        <v>2547</v>
      </c>
      <c r="P31" s="252">
        <v>2671</v>
      </c>
      <c r="Q31" s="252">
        <v>2754</v>
      </c>
      <c r="R31" s="252">
        <v>2856</v>
      </c>
      <c r="S31" s="252">
        <v>2985</v>
      </c>
      <c r="T31" s="252">
        <v>3033</v>
      </c>
      <c r="U31" s="252">
        <v>3110</v>
      </c>
      <c r="V31" s="252">
        <v>3172</v>
      </c>
      <c r="W31" s="252">
        <v>3214</v>
      </c>
      <c r="X31" s="252">
        <v>3247</v>
      </c>
      <c r="Y31" s="252">
        <v>3275</v>
      </c>
      <c r="Z31" s="252">
        <v>3339</v>
      </c>
      <c r="AA31" s="252">
        <v>3429</v>
      </c>
      <c r="AB31" s="252">
        <v>3504</v>
      </c>
      <c r="AC31" s="252">
        <v>3605</v>
      </c>
      <c r="AD31" s="252">
        <v>3745</v>
      </c>
      <c r="AE31" s="252">
        <v>3881</v>
      </c>
      <c r="AF31" s="429">
        <f>AF30*AF33</f>
        <v>3909.4656022187964</v>
      </c>
      <c r="AG31" s="429">
        <f t="shared" ref="AG31:AT31" si="37">AG30*AG33</f>
        <v>3987.5518584719948</v>
      </c>
      <c r="AH31" s="429">
        <f t="shared" si="37"/>
        <v>4066.1349070211977</v>
      </c>
      <c r="AI31" s="429">
        <f t="shared" si="37"/>
        <v>4145.2147478663965</v>
      </c>
      <c r="AJ31" s="429">
        <f t="shared" si="37"/>
        <v>4224.7913810075943</v>
      </c>
      <c r="AK31" s="429">
        <f t="shared" si="37"/>
        <v>4304.8648064447971</v>
      </c>
      <c r="AL31" s="429">
        <f t="shared" si="37"/>
        <v>4385.4350241779957</v>
      </c>
      <c r="AM31" s="429">
        <f t="shared" si="37"/>
        <v>4466.5020342071939</v>
      </c>
      <c r="AN31" s="429">
        <f t="shared" si="37"/>
        <v>4548.065836532398</v>
      </c>
      <c r="AO31" s="468">
        <f t="shared" si="37"/>
        <v>4630.1264311535951</v>
      </c>
      <c r="AP31" s="468">
        <f t="shared" si="37"/>
        <v>4712.6838180707937</v>
      </c>
      <c r="AQ31" s="468">
        <f t="shared" si="37"/>
        <v>4795.7379972839972</v>
      </c>
      <c r="AR31" s="468">
        <f t="shared" si="37"/>
        <v>4879.2889687931947</v>
      </c>
      <c r="AS31" s="468">
        <f t="shared" si="37"/>
        <v>4963.3367325983927</v>
      </c>
      <c r="AT31" s="529">
        <f t="shared" si="37"/>
        <v>5047.8812886995966</v>
      </c>
      <c r="AU31" s="94"/>
    </row>
    <row r="32" spans="2:47">
      <c r="B32" s="661"/>
      <c r="C32" s="254" t="s">
        <v>106</v>
      </c>
      <c r="D32" s="260">
        <f>D30/$F$30</f>
        <v>1.0006050979502308</v>
      </c>
      <c r="E32" s="255">
        <f t="shared" ref="E32:AE32" si="38">E30/$F$30</f>
        <v>0.97428333711519555</v>
      </c>
      <c r="F32" s="255">
        <f t="shared" si="38"/>
        <v>1</v>
      </c>
      <c r="G32" s="255">
        <f t="shared" si="38"/>
        <v>1.0215566144769685</v>
      </c>
      <c r="H32" s="255">
        <f t="shared" si="38"/>
        <v>1.0558202859087815</v>
      </c>
      <c r="I32" s="255">
        <f t="shared" si="38"/>
        <v>1.0812343998184706</v>
      </c>
      <c r="J32" s="255">
        <f t="shared" si="38"/>
        <v>1.0963618485742379</v>
      </c>
      <c r="K32" s="255">
        <f t="shared" si="38"/>
        <v>1.1209439528023599</v>
      </c>
      <c r="L32" s="255">
        <f t="shared" si="38"/>
        <v>1.1443914983737993</v>
      </c>
      <c r="M32" s="255">
        <f t="shared" si="38"/>
        <v>1.1647379169503063</v>
      </c>
      <c r="N32" s="255">
        <f t="shared" si="38"/>
        <v>1.1843279630890251</v>
      </c>
      <c r="O32" s="255">
        <f t="shared" si="38"/>
        <v>1.2070947734664548</v>
      </c>
      <c r="P32" s="255">
        <f t="shared" si="38"/>
        <v>1.2349292791770667</v>
      </c>
      <c r="Q32" s="255">
        <f t="shared" si="38"/>
        <v>1.2623099614250057</v>
      </c>
      <c r="R32" s="255">
        <f t="shared" si="38"/>
        <v>1.294153241055896</v>
      </c>
      <c r="S32" s="255">
        <f t="shared" si="38"/>
        <v>1.3278874517812571</v>
      </c>
      <c r="T32" s="255">
        <f t="shared" si="38"/>
        <v>1.3582936237803493</v>
      </c>
      <c r="U32" s="255">
        <f t="shared" si="38"/>
        <v>1.3908176386052493</v>
      </c>
      <c r="V32" s="255">
        <f t="shared" si="38"/>
        <v>1.4198623402163226</v>
      </c>
      <c r="W32" s="255">
        <f t="shared" si="38"/>
        <v>1.4466379245140306</v>
      </c>
      <c r="X32" s="255">
        <f t="shared" si="38"/>
        <v>1.4711443914983737</v>
      </c>
      <c r="Y32" s="255">
        <f t="shared" si="38"/>
        <v>1.495121397776265</v>
      </c>
      <c r="Z32" s="255">
        <f t="shared" si="38"/>
        <v>1.5221238938053097</v>
      </c>
      <c r="AA32" s="255">
        <f t="shared" si="38"/>
        <v>1.5497314877845851</v>
      </c>
      <c r="AB32" s="255">
        <f t="shared" si="38"/>
        <v>1.5752212389380531</v>
      </c>
      <c r="AC32" s="255">
        <f t="shared" si="38"/>
        <v>1.6032070191362227</v>
      </c>
      <c r="AD32" s="255">
        <f t="shared" si="38"/>
        <v>1.6348990242795554</v>
      </c>
      <c r="AE32" s="255">
        <f t="shared" si="38"/>
        <v>1.6763482338703577</v>
      </c>
      <c r="AF32" s="264">
        <f t="shared" ref="AF32:AT32" si="39">0.02684*AF21-52.96018</f>
        <v>1.6860599999999977</v>
      </c>
      <c r="AG32" s="264">
        <f t="shared" si="39"/>
        <v>1.7128999999999976</v>
      </c>
      <c r="AH32" s="264">
        <f>0.02684*AH21-52.96018</f>
        <v>1.7397399999999976</v>
      </c>
      <c r="AI32" s="264">
        <f t="shared" si="39"/>
        <v>1.7665799999999976</v>
      </c>
      <c r="AJ32" s="264">
        <f t="shared" si="39"/>
        <v>1.7934199999999976</v>
      </c>
      <c r="AK32" s="264">
        <f t="shared" si="39"/>
        <v>1.8202599999999975</v>
      </c>
      <c r="AL32" s="264">
        <f t="shared" si="39"/>
        <v>1.8470999999999975</v>
      </c>
      <c r="AM32" s="264">
        <f t="shared" si="39"/>
        <v>1.8739399999999975</v>
      </c>
      <c r="AN32" s="264">
        <f t="shared" si="39"/>
        <v>1.9007799999999975</v>
      </c>
      <c r="AO32" s="469">
        <f t="shared" si="39"/>
        <v>1.9276199999999974</v>
      </c>
      <c r="AP32" s="469">
        <f t="shared" si="39"/>
        <v>1.9544599999999974</v>
      </c>
      <c r="AQ32" s="469">
        <f t="shared" si="39"/>
        <v>1.9812999999999974</v>
      </c>
      <c r="AR32" s="469">
        <f t="shared" si="39"/>
        <v>2.0081399999999974</v>
      </c>
      <c r="AS32" s="469">
        <f t="shared" si="39"/>
        <v>2.0349799999999973</v>
      </c>
      <c r="AT32" s="530">
        <f t="shared" si="39"/>
        <v>2.0618199999999973</v>
      </c>
      <c r="AU32" s="94"/>
    </row>
    <row r="33" spans="2:47">
      <c r="B33" s="662"/>
      <c r="C33" s="256" t="s">
        <v>583</v>
      </c>
      <c r="D33" s="261">
        <f>D31/D30</f>
        <v>0.14793257237886462</v>
      </c>
      <c r="E33" s="262">
        <f t="shared" ref="E33:AE33" si="40">E31/E30</f>
        <v>0.11769272572005279</v>
      </c>
      <c r="F33" s="262">
        <f t="shared" si="40"/>
        <v>0.13334846078208909</v>
      </c>
      <c r="G33" s="262">
        <f t="shared" si="40"/>
        <v>0.13660595290981786</v>
      </c>
      <c r="H33" s="262">
        <f t="shared" si="40"/>
        <v>0.15438068629557991</v>
      </c>
      <c r="I33" s="262">
        <f t="shared" si="40"/>
        <v>0.16131514515564882</v>
      </c>
      <c r="J33" s="262">
        <f t="shared" si="40"/>
        <v>0.1563297688858227</v>
      </c>
      <c r="K33" s="262">
        <f t="shared" si="40"/>
        <v>0.15829959514170042</v>
      </c>
      <c r="L33" s="262">
        <f t="shared" si="40"/>
        <v>0.15922009253139457</v>
      </c>
      <c r="M33" s="262">
        <f t="shared" si="40"/>
        <v>0.15838690824079485</v>
      </c>
      <c r="N33" s="262">
        <f t="shared" si="40"/>
        <v>0.15793843402733426</v>
      </c>
      <c r="O33" s="262">
        <f t="shared" si="40"/>
        <v>0.15959646594398144</v>
      </c>
      <c r="P33" s="262">
        <f t="shared" si="40"/>
        <v>0.16359404667115821</v>
      </c>
      <c r="Q33" s="262">
        <f t="shared" si="40"/>
        <v>0.16501887470789142</v>
      </c>
      <c r="R33" s="262">
        <f t="shared" si="40"/>
        <v>0.16691992986557569</v>
      </c>
      <c r="S33" s="262">
        <f t="shared" si="40"/>
        <v>0.17002734107997267</v>
      </c>
      <c r="T33" s="262">
        <f t="shared" si="40"/>
        <v>0.168894086201136</v>
      </c>
      <c r="U33" s="262">
        <f t="shared" si="40"/>
        <v>0.16913204263650206</v>
      </c>
      <c r="V33" s="262">
        <f t="shared" si="40"/>
        <v>0.16897506925207756</v>
      </c>
      <c r="W33" s="262">
        <f t="shared" si="40"/>
        <v>0.16804350099341211</v>
      </c>
      <c r="X33" s="262">
        <f t="shared" si="40"/>
        <v>0.16694087403598973</v>
      </c>
      <c r="Y33" s="262">
        <f t="shared" si="40"/>
        <v>0.16568017402741944</v>
      </c>
      <c r="Z33" s="262">
        <f t="shared" si="40"/>
        <v>0.16592128801431127</v>
      </c>
      <c r="AA33" s="262">
        <f t="shared" si="40"/>
        <v>0.16735809458733955</v>
      </c>
      <c r="AB33" s="262">
        <f t="shared" si="40"/>
        <v>0.16825122443099971</v>
      </c>
      <c r="AC33" s="262">
        <f t="shared" si="40"/>
        <v>0.17007926023778072</v>
      </c>
      <c r="AD33" s="262">
        <f t="shared" si="40"/>
        <v>0.1732593106638908</v>
      </c>
      <c r="AE33" s="262">
        <f t="shared" si="40"/>
        <v>0.17511167260749899</v>
      </c>
      <c r="AF33" s="263">
        <f>0.0007*AF21-1.24982</f>
        <v>0.17538000000000009</v>
      </c>
      <c r="AG33" s="263">
        <f t="shared" ref="AG33:AT33" si="41">0.0007*AG21-1.24982</f>
        <v>0.17608000000000001</v>
      </c>
      <c r="AH33" s="263">
        <f>0.0007*AH21-1.24982</f>
        <v>0.17678000000000016</v>
      </c>
      <c r="AI33" s="263">
        <f t="shared" si="41"/>
        <v>0.17748000000000008</v>
      </c>
      <c r="AJ33" s="263">
        <f t="shared" si="41"/>
        <v>0.17818000000000001</v>
      </c>
      <c r="AK33" s="263">
        <f t="shared" si="41"/>
        <v>0.17888000000000015</v>
      </c>
      <c r="AL33" s="263">
        <f t="shared" si="41"/>
        <v>0.17958000000000007</v>
      </c>
      <c r="AM33" s="263">
        <f t="shared" si="41"/>
        <v>0.18028</v>
      </c>
      <c r="AN33" s="263">
        <f t="shared" si="41"/>
        <v>0.18098000000000014</v>
      </c>
      <c r="AO33" s="470">
        <f t="shared" si="41"/>
        <v>0.18168000000000006</v>
      </c>
      <c r="AP33" s="470">
        <f t="shared" si="41"/>
        <v>0.18237999999999999</v>
      </c>
      <c r="AQ33" s="470">
        <f t="shared" si="41"/>
        <v>0.18308000000000013</v>
      </c>
      <c r="AR33" s="470">
        <f t="shared" si="41"/>
        <v>0.18378000000000005</v>
      </c>
      <c r="AS33" s="470">
        <f t="shared" si="41"/>
        <v>0.18447999999999998</v>
      </c>
      <c r="AT33" s="531">
        <f t="shared" si="41"/>
        <v>0.18518000000000012</v>
      </c>
      <c r="AU33" s="94"/>
    </row>
    <row r="34" spans="2:47">
      <c r="B34" s="561" t="s">
        <v>600</v>
      </c>
      <c r="D34" s="163"/>
      <c r="E34" s="163"/>
      <c r="F34" s="163"/>
      <c r="G34" s="163"/>
      <c r="H34" s="163"/>
      <c r="I34" s="163"/>
      <c r="J34" s="163"/>
      <c r="K34" s="163"/>
      <c r="L34" s="163"/>
      <c r="M34" s="163"/>
      <c r="N34" s="163"/>
      <c r="O34" s="163"/>
      <c r="P34" s="163"/>
      <c r="Q34" s="163"/>
      <c r="R34" s="163"/>
      <c r="S34" s="163"/>
      <c r="T34" s="163"/>
      <c r="U34" s="163"/>
      <c r="V34" s="163"/>
      <c r="W34" s="163"/>
      <c r="X34" s="163"/>
      <c r="Y34" s="163"/>
      <c r="Z34" s="163"/>
      <c r="AA34" s="163"/>
      <c r="AB34" s="163"/>
      <c r="AC34" s="163"/>
      <c r="AD34" s="163"/>
      <c r="AE34" s="163"/>
      <c r="AF34" s="163"/>
      <c r="AG34" s="163"/>
      <c r="AH34" s="163"/>
      <c r="AI34" s="163"/>
      <c r="AJ34" s="163"/>
      <c r="AK34" s="163"/>
      <c r="AL34" s="163"/>
      <c r="AM34" s="163"/>
      <c r="AN34" s="163"/>
      <c r="AO34" s="163"/>
      <c r="AP34" s="163"/>
      <c r="AQ34" s="163"/>
      <c r="AR34" s="163"/>
      <c r="AS34" s="163"/>
      <c r="AT34" s="163"/>
      <c r="AU34" s="162"/>
    </row>
    <row r="35" spans="2:47" ht="15.75">
      <c r="D35" s="163"/>
      <c r="E35" s="163"/>
      <c r="F35" s="163"/>
      <c r="G35" s="163"/>
      <c r="H35" s="163"/>
      <c r="I35" s="163"/>
      <c r="J35" s="163"/>
      <c r="K35" s="163"/>
      <c r="L35" s="163"/>
      <c r="M35" s="163"/>
      <c r="N35" s="163"/>
      <c r="O35" s="163"/>
      <c r="P35" s="163"/>
      <c r="Q35" s="163"/>
      <c r="R35" s="163"/>
      <c r="S35" s="163"/>
      <c r="T35" s="163"/>
      <c r="U35" s="163"/>
      <c r="V35" s="163"/>
      <c r="W35" s="163"/>
      <c r="X35" s="163"/>
      <c r="Y35" s="163"/>
      <c r="Z35" s="163"/>
      <c r="AA35" s="163"/>
      <c r="AB35" s="163"/>
      <c r="AC35" s="163"/>
      <c r="AD35" s="163"/>
      <c r="AE35" s="422"/>
      <c r="AF35" s="422"/>
      <c r="AG35" s="422"/>
      <c r="AH35" s="422"/>
      <c r="AI35" s="422"/>
      <c r="AJ35" s="422"/>
      <c r="AK35" s="163"/>
      <c r="AL35" s="163"/>
      <c r="AM35" s="163"/>
      <c r="AN35" s="163"/>
      <c r="AO35"/>
      <c r="AP35" s="163"/>
      <c r="AQ35" s="163"/>
      <c r="AR35" s="163"/>
      <c r="AS35" s="163"/>
      <c r="AT35" s="163"/>
      <c r="AU35" s="162"/>
    </row>
    <row r="36" spans="2:47" ht="15.75">
      <c r="C36" s="184" t="s">
        <v>580</v>
      </c>
      <c r="D36" s="190">
        <f>'Current Dollar and Real GDP'!C91</f>
        <v>0.89816208508278539</v>
      </c>
      <c r="E36" s="178"/>
      <c r="F36" s="163"/>
      <c r="G36" s="163"/>
      <c r="H36" s="163"/>
      <c r="I36" s="163"/>
      <c r="J36" s="163"/>
      <c r="K36" s="163"/>
      <c r="L36" s="163"/>
      <c r="M36" s="163"/>
      <c r="N36" s="163"/>
      <c r="O36" s="163"/>
      <c r="P36" s="163"/>
      <c r="Q36" s="163"/>
      <c r="R36" s="163"/>
      <c r="S36" s="163"/>
      <c r="T36" s="163"/>
      <c r="U36" s="163"/>
      <c r="V36" s="163"/>
      <c r="W36" s="163"/>
      <c r="X36" s="163"/>
      <c r="Y36" s="163"/>
      <c r="Z36" s="163"/>
      <c r="AA36" s="163"/>
      <c r="AB36" s="163"/>
      <c r="AC36" s="163"/>
      <c r="AD36" s="163"/>
      <c r="AE36" s="422"/>
      <c r="AF36" s="423"/>
      <c r="AG36" s="424"/>
      <c r="AH36" s="422"/>
      <c r="AI36" s="422"/>
      <c r="AJ36" s="424"/>
      <c r="AK36" s="163"/>
      <c r="AL36" s="232"/>
      <c r="AM36" s="163"/>
      <c r="AN36" s="163"/>
      <c r="AO36" s="163"/>
      <c r="AP36" s="163"/>
      <c r="AQ36" s="163"/>
      <c r="AR36" s="163"/>
      <c r="AS36" s="163"/>
      <c r="AT36" s="163"/>
      <c r="AU36" s="162"/>
    </row>
    <row r="37" spans="2:47" ht="17.25">
      <c r="C37" s="184"/>
      <c r="D37" s="179"/>
      <c r="E37" s="178"/>
      <c r="F37" s="163"/>
      <c r="G37" s="163"/>
      <c r="H37" s="163"/>
      <c r="I37" s="163"/>
      <c r="J37" s="163"/>
      <c r="K37" s="163"/>
      <c r="L37" s="163"/>
      <c r="M37" s="163"/>
      <c r="N37" s="163"/>
      <c r="O37" s="163"/>
      <c r="P37" s="163"/>
      <c r="Q37" s="163"/>
      <c r="R37" s="163"/>
      <c r="S37" s="163"/>
      <c r="T37" s="163"/>
      <c r="U37" s="163"/>
      <c r="V37" s="163"/>
      <c r="W37" s="163"/>
      <c r="X37" s="163"/>
      <c r="Y37" s="163"/>
      <c r="Z37" s="163"/>
      <c r="AA37" s="163"/>
      <c r="AB37" s="163"/>
      <c r="AC37" s="163"/>
      <c r="AD37" s="163"/>
      <c r="AE37" s="422"/>
      <c r="AF37" s="425" t="s">
        <v>761</v>
      </c>
      <c r="AG37" s="422"/>
      <c r="AH37" s="422"/>
      <c r="AI37" s="422"/>
      <c r="AJ37" s="422"/>
      <c r="AK37" s="163"/>
      <c r="AL37" s="163"/>
      <c r="AM37" s="163"/>
      <c r="AN37" s="163"/>
      <c r="AO37" s="163"/>
      <c r="AP37" s="163"/>
      <c r="AQ37" s="163"/>
      <c r="AR37" s="163"/>
      <c r="AS37" s="163"/>
      <c r="AT37" s="163"/>
      <c r="AU37" s="162"/>
    </row>
    <row r="38" spans="2:47">
      <c r="C38" s="658" t="s">
        <v>598</v>
      </c>
      <c r="D38" s="164"/>
      <c r="E38" s="165"/>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2"/>
      <c r="AM38" s="162"/>
      <c r="AN38" s="162"/>
      <c r="AO38" s="166"/>
      <c r="AP38" s="166"/>
      <c r="AQ38" s="166"/>
      <c r="AR38" s="166"/>
      <c r="AS38" s="166"/>
      <c r="AT38" s="166"/>
      <c r="AU38" s="162"/>
    </row>
    <row r="39" spans="2:47">
      <c r="C39" s="658"/>
      <c r="D39" s="169"/>
      <c r="R39" s="170"/>
      <c r="S39" s="170"/>
      <c r="T39" s="170"/>
      <c r="U39" s="170"/>
      <c r="V39" s="170"/>
      <c r="W39" s="170"/>
      <c r="X39" s="170"/>
      <c r="Y39" s="170"/>
      <c r="Z39" s="170"/>
      <c r="AA39" s="170"/>
      <c r="AO39" s="94"/>
      <c r="AP39" s="94"/>
      <c r="AQ39" s="94"/>
      <c r="AR39" s="94"/>
      <c r="AS39" s="94"/>
      <c r="AT39" s="94"/>
      <c r="AU39" s="94"/>
    </row>
    <row r="40" spans="2:47">
      <c r="C40" s="73" t="s">
        <v>581</v>
      </c>
      <c r="I40" s="73" t="s">
        <v>772</v>
      </c>
      <c r="V40" s="170"/>
      <c r="W40" s="170"/>
      <c r="X40" s="170"/>
      <c r="Y40" s="170"/>
      <c r="Z40" s="170"/>
      <c r="AA40" s="170"/>
      <c r="AO40" s="94"/>
      <c r="AP40" s="94"/>
      <c r="AQ40" s="94"/>
      <c r="AR40" s="94"/>
      <c r="AS40" s="94"/>
      <c r="AT40" s="94"/>
      <c r="AU40" s="94"/>
    </row>
    <row r="41" spans="2:47">
      <c r="C41" s="73" t="s">
        <v>582</v>
      </c>
      <c r="I41" s="73" t="s">
        <v>582</v>
      </c>
      <c r="V41" s="170"/>
      <c r="W41" s="170"/>
      <c r="X41" s="170"/>
      <c r="Y41" s="170"/>
      <c r="Z41" s="170"/>
      <c r="AA41" s="170"/>
    </row>
    <row r="42" spans="2:47">
      <c r="R42" s="170"/>
      <c r="S42" s="170"/>
      <c r="T42" s="170"/>
      <c r="U42" s="170"/>
      <c r="V42" s="170"/>
      <c r="W42" s="170"/>
      <c r="X42" s="170"/>
      <c r="Y42" s="170"/>
      <c r="Z42" s="170"/>
      <c r="AA42" s="170"/>
      <c r="AH42" s="171"/>
      <c r="AI42" s="171"/>
      <c r="AJ42" s="171"/>
      <c r="AK42" s="171"/>
      <c r="AL42" s="171"/>
      <c r="AM42" s="171"/>
      <c r="AN42" s="171"/>
      <c r="AO42" s="171"/>
      <c r="AP42" s="171"/>
      <c r="AQ42" s="171"/>
      <c r="AR42" s="171"/>
      <c r="AS42" s="171"/>
      <c r="AT42" s="171"/>
    </row>
    <row r="43" spans="2:47">
      <c r="R43" s="170"/>
      <c r="S43" s="170"/>
      <c r="T43" s="170"/>
      <c r="AF43" s="171"/>
      <c r="AG43" s="133"/>
      <c r="AH43" s="171"/>
      <c r="AI43" s="171"/>
      <c r="AJ43" s="171"/>
      <c r="AK43" s="171"/>
      <c r="AL43" s="171"/>
      <c r="AM43" s="171"/>
      <c r="AN43" s="171"/>
      <c r="AO43" s="171"/>
      <c r="AP43" s="171"/>
      <c r="AQ43" s="171"/>
      <c r="AR43" s="171"/>
      <c r="AS43" s="171"/>
      <c r="AT43" s="171"/>
    </row>
    <row r="44" spans="2:47">
      <c r="AF44" s="171"/>
      <c r="AG44" s="172"/>
      <c r="AH44" s="171"/>
      <c r="AI44" s="171"/>
      <c r="AJ44" s="171"/>
      <c r="AK44" s="171"/>
      <c r="AL44" s="171"/>
      <c r="AM44" s="171"/>
      <c r="AN44" s="171"/>
      <c r="AO44" s="171"/>
      <c r="AP44" s="171"/>
      <c r="AQ44" s="171"/>
      <c r="AR44" s="171"/>
      <c r="AS44" s="171"/>
      <c r="AT44" s="171"/>
    </row>
    <row r="45" spans="2:47">
      <c r="AF45" s="173"/>
      <c r="AG45" s="173"/>
      <c r="AH45" s="173"/>
      <c r="AI45" s="173"/>
      <c r="AJ45" s="173"/>
      <c r="AK45" s="173"/>
      <c r="AL45" s="173"/>
      <c r="AM45" s="173"/>
      <c r="AN45" s="173"/>
      <c r="AO45" s="173"/>
      <c r="AP45" s="173"/>
      <c r="AQ45" s="173"/>
      <c r="AR45" s="173"/>
      <c r="AS45" s="173"/>
      <c r="AT45" s="173"/>
    </row>
    <row r="46" spans="2:47">
      <c r="AF46" s="133"/>
      <c r="AG46" s="133"/>
      <c r="AH46" s="133"/>
      <c r="AI46" s="133"/>
      <c r="AJ46" s="133"/>
      <c r="AK46" s="133"/>
      <c r="AL46" s="133"/>
      <c r="AM46" s="133"/>
      <c r="AN46" s="133"/>
      <c r="AO46" s="133"/>
      <c r="AP46" s="133"/>
      <c r="AQ46" s="133"/>
      <c r="AR46" s="133"/>
      <c r="AS46" s="133"/>
      <c r="AT46" s="133"/>
    </row>
    <row r="47" spans="2:47">
      <c r="AF47" s="174"/>
      <c r="AG47" s="174"/>
      <c r="AH47" s="174"/>
      <c r="AI47" s="174"/>
      <c r="AJ47" s="174"/>
      <c r="AK47" s="174"/>
      <c r="AL47" s="174"/>
      <c r="AM47" s="174"/>
      <c r="AN47" s="174"/>
      <c r="AO47" s="174"/>
      <c r="AP47" s="174"/>
      <c r="AQ47" s="174"/>
      <c r="AR47" s="174"/>
      <c r="AS47" s="174"/>
      <c r="AT47" s="174"/>
    </row>
    <row r="48" spans="2:47">
      <c r="J48" s="73" t="s">
        <v>786</v>
      </c>
      <c r="K48" s="175">
        <f>LINEST(J$25:AE$25,J$21:AE$21)</f>
        <v>9.7209022429784516E-4</v>
      </c>
    </row>
    <row r="49" spans="10:11">
      <c r="J49" s="73" t="s">
        <v>73</v>
      </c>
      <c r="K49" s="170">
        <f>INTERCEPT(J$25:AE$25,J$21:AE$21)</f>
        <v>-1.7910952826458626</v>
      </c>
    </row>
    <row r="65" spans="3:9">
      <c r="C65" s="659" t="s">
        <v>599</v>
      </c>
    </row>
    <row r="66" spans="3:9">
      <c r="C66" s="659"/>
    </row>
    <row r="67" spans="3:9">
      <c r="C67" s="73" t="s">
        <v>581</v>
      </c>
      <c r="I67" s="73" t="s">
        <v>772</v>
      </c>
    </row>
    <row r="68" spans="3:9">
      <c r="C68" s="73" t="s">
        <v>582</v>
      </c>
      <c r="I68" s="73" t="s">
        <v>582</v>
      </c>
    </row>
    <row r="70" spans="3:9">
      <c r="D70" s="176"/>
    </row>
    <row r="71" spans="3:9">
      <c r="E71" s="115"/>
    </row>
    <row r="72" spans="3:9">
      <c r="D72" s="169"/>
    </row>
    <row r="91" spans="3:9">
      <c r="C91" s="651" t="s">
        <v>603</v>
      </c>
    </row>
    <row r="92" spans="3:9">
      <c r="C92" s="651"/>
    </row>
    <row r="93" spans="3:9">
      <c r="C93" s="73" t="s">
        <v>607</v>
      </c>
      <c r="I93" s="73" t="s">
        <v>772</v>
      </c>
    </row>
    <row r="94" spans="3:9">
      <c r="C94" s="73" t="s">
        <v>582</v>
      </c>
      <c r="I94" s="73" t="s">
        <v>582</v>
      </c>
    </row>
  </sheetData>
  <mergeCells count="9">
    <mergeCell ref="C91:C92"/>
    <mergeCell ref="B21:B25"/>
    <mergeCell ref="B26:B29"/>
    <mergeCell ref="B5:B9"/>
    <mergeCell ref="C38:C39"/>
    <mergeCell ref="C65:C66"/>
    <mergeCell ref="B30:B33"/>
    <mergeCell ref="B10:B14"/>
    <mergeCell ref="B15:B1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sheetPr codeName="Sheet10" enableFormatConditionsCalculation="0"/>
  <dimension ref="A1:Y66"/>
  <sheetViews>
    <sheetView showGridLines="0" zoomScale="80" zoomScaleNormal="80" zoomScalePageLayoutView="90" workbookViewId="0">
      <selection activeCell="F55" sqref="F55"/>
    </sheetView>
  </sheetViews>
  <sheetFormatPr defaultColWidth="10.28515625" defaultRowHeight="15"/>
  <cols>
    <col min="1" max="1" width="13.85546875" style="89" customWidth="1"/>
    <col min="2" max="2" width="69.42578125" style="59" bestFit="1" customWidth="1"/>
    <col min="3" max="3" width="7" style="59" customWidth="1"/>
    <col min="4" max="4" width="11.28515625" style="59" customWidth="1"/>
    <col min="5" max="5" width="12.42578125" style="59" bestFit="1" customWidth="1"/>
    <col min="6" max="6" width="11.42578125" style="59" bestFit="1" customWidth="1"/>
    <col min="7" max="8" width="10.28515625" style="59"/>
    <col min="9" max="9" width="20.5703125" style="59" bestFit="1" customWidth="1"/>
    <col min="10" max="10" width="64.140625" style="59" customWidth="1"/>
    <col min="11" max="12" width="11.7109375" style="59" customWidth="1"/>
    <col min="13" max="13" width="5.7109375" style="59" customWidth="1"/>
    <col min="14" max="15" width="11.7109375" style="59" customWidth="1"/>
    <col min="16" max="16" width="5.7109375" style="59" customWidth="1"/>
    <col min="17" max="18" width="11.7109375" style="59" customWidth="1"/>
    <col min="19" max="19" width="5.7109375" style="59" customWidth="1"/>
    <col min="20" max="21" width="11.7109375" style="59" customWidth="1"/>
    <col min="22" max="22" width="5.7109375" style="59" customWidth="1"/>
    <col min="23" max="24" width="11.7109375" style="59" customWidth="1"/>
    <col min="25" max="25" width="5.7109375" style="59" customWidth="1"/>
    <col min="26" max="16384" width="10.28515625" style="59"/>
  </cols>
  <sheetData>
    <row r="1" spans="1:25" ht="38.25" customHeight="1">
      <c r="A1" s="589"/>
      <c r="B1" s="593" t="s">
        <v>109</v>
      </c>
      <c r="C1" s="590"/>
      <c r="D1" s="670" t="s">
        <v>74</v>
      </c>
      <c r="E1" s="671"/>
      <c r="F1" s="589"/>
      <c r="G1" s="670" t="s">
        <v>75</v>
      </c>
      <c r="H1" s="672"/>
      <c r="I1" s="589"/>
      <c r="J1" s="603" t="s">
        <v>109</v>
      </c>
      <c r="K1" s="673" t="s">
        <v>120</v>
      </c>
      <c r="L1" s="674"/>
      <c r="M1" s="675"/>
      <c r="N1" s="591" t="s">
        <v>112</v>
      </c>
      <c r="O1" s="591"/>
      <c r="P1" s="604"/>
      <c r="Q1" s="664" t="s">
        <v>121</v>
      </c>
      <c r="R1" s="665"/>
      <c r="S1" s="666"/>
      <c r="T1" s="664" t="s">
        <v>122</v>
      </c>
      <c r="U1" s="665"/>
      <c r="V1" s="666"/>
      <c r="W1" s="667" t="s">
        <v>123</v>
      </c>
      <c r="X1" s="643"/>
      <c r="Y1" s="668"/>
    </row>
    <row r="2" spans="1:25">
      <c r="A2" s="194" t="s">
        <v>76</v>
      </c>
      <c r="B2" s="578"/>
      <c r="C2" s="195"/>
      <c r="D2" s="594">
        <v>2003</v>
      </c>
      <c r="E2" s="595">
        <v>2002</v>
      </c>
      <c r="F2" s="196"/>
      <c r="G2" s="594">
        <v>2002</v>
      </c>
      <c r="H2" s="596">
        <v>2001</v>
      </c>
      <c r="I2" s="595" t="s">
        <v>113</v>
      </c>
      <c r="J2" s="578"/>
      <c r="K2" s="579">
        <v>1998</v>
      </c>
      <c r="L2" s="579">
        <v>1997</v>
      </c>
      <c r="M2" s="580"/>
      <c r="N2" s="579">
        <v>1997</v>
      </c>
      <c r="O2" s="579">
        <v>1996</v>
      </c>
      <c r="P2" s="580"/>
      <c r="Q2" s="605">
        <v>1996</v>
      </c>
      <c r="R2" s="579">
        <v>1995</v>
      </c>
      <c r="S2" s="580"/>
      <c r="T2" s="605">
        <v>1995</v>
      </c>
      <c r="U2" s="579">
        <v>1994</v>
      </c>
      <c r="V2" s="580"/>
      <c r="W2" s="605">
        <v>1994</v>
      </c>
      <c r="X2" s="579">
        <v>1993</v>
      </c>
      <c r="Y2" s="580"/>
    </row>
    <row r="3" spans="1:25">
      <c r="A3" s="69"/>
      <c r="B3" s="197" t="s">
        <v>107</v>
      </c>
      <c r="C3" s="68"/>
      <c r="D3" s="68"/>
      <c r="E3" s="122"/>
      <c r="F3" s="68"/>
      <c r="G3" s="68"/>
      <c r="H3" s="597"/>
      <c r="I3" s="600"/>
      <c r="J3" s="197" t="s">
        <v>107</v>
      </c>
      <c r="K3" s="581"/>
      <c r="L3" s="120"/>
      <c r="M3" s="582"/>
      <c r="N3" s="581"/>
      <c r="O3" s="120"/>
      <c r="P3" s="582"/>
      <c r="Q3" s="606"/>
      <c r="R3" s="120"/>
      <c r="S3" s="122"/>
      <c r="T3" s="606"/>
      <c r="U3" s="120"/>
      <c r="V3" s="122"/>
      <c r="W3" s="606"/>
      <c r="X3" s="120"/>
      <c r="Y3" s="122"/>
    </row>
    <row r="4" spans="1:25">
      <c r="A4" s="69"/>
      <c r="B4" s="117"/>
      <c r="C4" s="68"/>
      <c r="D4" s="68"/>
      <c r="E4" s="122"/>
      <c r="F4" s="68"/>
      <c r="G4" s="68"/>
      <c r="H4" s="597"/>
      <c r="I4" s="600"/>
      <c r="J4" s="117"/>
      <c r="K4" s="581"/>
      <c r="L4" s="120"/>
      <c r="M4" s="582"/>
      <c r="N4" s="581"/>
      <c r="O4" s="120"/>
      <c r="P4" s="582"/>
      <c r="Q4" s="606"/>
      <c r="R4" s="120"/>
      <c r="S4" s="122"/>
      <c r="T4" s="606"/>
      <c r="U4" s="120"/>
      <c r="V4" s="122"/>
      <c r="W4" s="606"/>
      <c r="X4" s="120"/>
      <c r="Y4" s="122"/>
    </row>
    <row r="5" spans="1:25">
      <c r="A5" s="69"/>
      <c r="B5" s="197" t="s">
        <v>77</v>
      </c>
      <c r="C5" s="68"/>
      <c r="D5" s="68"/>
      <c r="E5" s="122"/>
      <c r="F5" s="68"/>
      <c r="G5" s="68"/>
      <c r="H5" s="597"/>
      <c r="I5" s="600"/>
      <c r="J5" s="197" t="s">
        <v>77</v>
      </c>
      <c r="K5" s="581"/>
      <c r="L5" s="120"/>
      <c r="M5" s="582"/>
      <c r="N5" s="581"/>
      <c r="O5" s="120"/>
      <c r="P5" s="582"/>
      <c r="Q5" s="606"/>
      <c r="R5" s="120"/>
      <c r="S5" s="122"/>
      <c r="T5" s="606"/>
      <c r="U5" s="120"/>
      <c r="V5" s="122"/>
      <c r="W5" s="606"/>
      <c r="X5" s="120"/>
      <c r="Y5" s="122"/>
    </row>
    <row r="6" spans="1:25">
      <c r="A6" s="105">
        <v>3353123143</v>
      </c>
      <c r="B6" s="198" t="s">
        <v>78</v>
      </c>
      <c r="C6" s="68"/>
      <c r="D6" s="92">
        <v>931936</v>
      </c>
      <c r="E6" s="199">
        <v>897361</v>
      </c>
      <c r="F6" s="68"/>
      <c r="G6" s="92">
        <v>897361</v>
      </c>
      <c r="H6" s="598">
        <v>968959</v>
      </c>
      <c r="I6" s="601" t="s">
        <v>114</v>
      </c>
      <c r="J6" s="198" t="s">
        <v>78</v>
      </c>
      <c r="K6" s="583">
        <v>1215080</v>
      </c>
      <c r="L6" s="584">
        <v>1233811</v>
      </c>
      <c r="M6" s="585"/>
      <c r="N6" s="583">
        <v>1232412</v>
      </c>
      <c r="O6" s="584">
        <v>1367945</v>
      </c>
      <c r="P6" s="585"/>
      <c r="Q6" s="607">
        <v>1360287</v>
      </c>
      <c r="R6" s="584">
        <v>846850</v>
      </c>
      <c r="S6" s="122"/>
      <c r="T6" s="607">
        <v>846833</v>
      </c>
      <c r="U6" s="584">
        <v>764720</v>
      </c>
      <c r="V6" s="122"/>
      <c r="W6" s="607">
        <v>715621</v>
      </c>
      <c r="X6" s="584">
        <v>587776</v>
      </c>
      <c r="Y6" s="122"/>
    </row>
    <row r="7" spans="1:25">
      <c r="A7" s="105">
        <v>3353123146</v>
      </c>
      <c r="B7" s="198" t="s">
        <v>79</v>
      </c>
      <c r="C7" s="68"/>
      <c r="D7" s="92">
        <v>410414</v>
      </c>
      <c r="E7" s="199">
        <v>410705</v>
      </c>
      <c r="F7" s="68"/>
      <c r="G7" s="92">
        <v>427922</v>
      </c>
      <c r="H7" s="598">
        <v>497496</v>
      </c>
      <c r="I7" s="601" t="s">
        <v>115</v>
      </c>
      <c r="J7" s="198" t="s">
        <v>79</v>
      </c>
      <c r="K7" s="583">
        <v>542583</v>
      </c>
      <c r="L7" s="584">
        <v>516323</v>
      </c>
      <c r="M7" s="585"/>
      <c r="N7" s="583">
        <v>516172</v>
      </c>
      <c r="O7" s="584">
        <v>576180</v>
      </c>
      <c r="P7" s="585"/>
      <c r="Q7" s="607">
        <v>576180</v>
      </c>
      <c r="R7" s="584">
        <v>571521</v>
      </c>
      <c r="S7" s="122"/>
      <c r="T7" s="607">
        <v>571518</v>
      </c>
      <c r="U7" s="584">
        <v>507336</v>
      </c>
      <c r="V7" s="122"/>
      <c r="W7" s="607">
        <v>507336</v>
      </c>
      <c r="X7" s="584">
        <v>464772</v>
      </c>
      <c r="Y7" s="122"/>
    </row>
    <row r="8" spans="1:25">
      <c r="A8" s="105">
        <v>3353123149</v>
      </c>
      <c r="B8" s="198" t="s">
        <v>80</v>
      </c>
      <c r="C8" s="68"/>
      <c r="D8" s="92">
        <v>115497</v>
      </c>
      <c r="E8" s="199">
        <v>126045</v>
      </c>
      <c r="F8" s="68"/>
      <c r="G8" s="92">
        <v>126045</v>
      </c>
      <c r="H8" s="598">
        <v>145650</v>
      </c>
      <c r="I8" s="601" t="s">
        <v>116</v>
      </c>
      <c r="J8" s="198" t="s">
        <v>80</v>
      </c>
      <c r="K8" s="583">
        <v>214573</v>
      </c>
      <c r="L8" s="584">
        <v>174532</v>
      </c>
      <c r="M8" s="585"/>
      <c r="N8" s="583">
        <v>174532</v>
      </c>
      <c r="O8" s="584">
        <v>168933</v>
      </c>
      <c r="P8" s="585"/>
      <c r="Q8" s="607">
        <v>168933</v>
      </c>
      <c r="R8" s="584">
        <v>155130</v>
      </c>
      <c r="S8" s="122"/>
      <c r="T8" s="607">
        <v>155130</v>
      </c>
      <c r="U8" s="584">
        <v>141644</v>
      </c>
      <c r="V8" s="122"/>
      <c r="W8" s="607">
        <v>141644</v>
      </c>
      <c r="X8" s="584">
        <v>130820</v>
      </c>
      <c r="Y8" s="122"/>
    </row>
    <row r="9" spans="1:25">
      <c r="A9" s="105">
        <v>3353123152</v>
      </c>
      <c r="B9" s="198" t="s">
        <v>81</v>
      </c>
      <c r="C9" s="68"/>
      <c r="D9" s="92">
        <v>40669</v>
      </c>
      <c r="E9" s="199">
        <v>45044</v>
      </c>
      <c r="F9" s="68"/>
      <c r="G9" s="92">
        <v>45044</v>
      </c>
      <c r="H9" s="598">
        <v>48924</v>
      </c>
      <c r="I9" s="601" t="s">
        <v>117</v>
      </c>
      <c r="J9" s="198" t="s">
        <v>81</v>
      </c>
      <c r="K9" s="583">
        <v>56756</v>
      </c>
      <c r="L9" s="584">
        <v>63571</v>
      </c>
      <c r="M9" s="585"/>
      <c r="N9" s="583">
        <v>63571</v>
      </c>
      <c r="O9" s="584">
        <v>61530</v>
      </c>
      <c r="P9" s="585"/>
      <c r="Q9" s="607">
        <v>61530</v>
      </c>
      <c r="R9" s="584">
        <v>52912</v>
      </c>
      <c r="S9" s="122"/>
      <c r="T9" s="607">
        <v>52911</v>
      </c>
      <c r="U9" s="584">
        <v>50277</v>
      </c>
      <c r="V9" s="122"/>
      <c r="W9" s="607">
        <v>50277</v>
      </c>
      <c r="X9" s="584">
        <v>46735</v>
      </c>
      <c r="Y9" s="122"/>
    </row>
    <row r="10" spans="1:25">
      <c r="A10" s="105">
        <v>3353123155</v>
      </c>
      <c r="B10" s="198" t="s">
        <v>82</v>
      </c>
      <c r="C10" s="68"/>
      <c r="D10" s="92">
        <v>22177</v>
      </c>
      <c r="E10" s="199">
        <v>20999</v>
      </c>
      <c r="F10" s="68"/>
      <c r="G10" s="92">
        <v>20999</v>
      </c>
      <c r="H10" s="598">
        <v>23981</v>
      </c>
      <c r="I10" s="601" t="s">
        <v>118</v>
      </c>
      <c r="J10" s="198" t="s">
        <v>82</v>
      </c>
      <c r="K10" s="583">
        <v>35891</v>
      </c>
      <c r="L10" s="584">
        <v>35561</v>
      </c>
      <c r="M10" s="585"/>
      <c r="N10" s="583">
        <v>35561</v>
      </c>
      <c r="O10" s="584">
        <v>35209</v>
      </c>
      <c r="P10" s="585"/>
      <c r="Q10" s="607">
        <v>35209</v>
      </c>
      <c r="R10" s="584">
        <v>32160</v>
      </c>
      <c r="S10" s="122"/>
      <c r="T10" s="607">
        <v>32160</v>
      </c>
      <c r="U10" s="584">
        <v>27839</v>
      </c>
      <c r="V10" s="122"/>
      <c r="W10" s="607">
        <v>27839</v>
      </c>
      <c r="X10" s="584">
        <v>24771</v>
      </c>
      <c r="Y10" s="122"/>
    </row>
    <row r="11" spans="1:25">
      <c r="A11" s="200">
        <v>3353123158</v>
      </c>
      <c r="B11" s="201" t="s">
        <v>83</v>
      </c>
      <c r="C11" s="93"/>
      <c r="D11" s="202">
        <v>11152</v>
      </c>
      <c r="E11" s="203">
        <v>13885</v>
      </c>
      <c r="F11" s="93"/>
      <c r="G11" s="202">
        <v>13885</v>
      </c>
      <c r="H11" s="599">
        <v>15317</v>
      </c>
      <c r="I11" s="602" t="s">
        <v>119</v>
      </c>
      <c r="J11" s="201" t="s">
        <v>83</v>
      </c>
      <c r="K11" s="586">
        <v>19975</v>
      </c>
      <c r="L11" s="587">
        <v>21911</v>
      </c>
      <c r="M11" s="588"/>
      <c r="N11" s="586">
        <v>18392</v>
      </c>
      <c r="O11" s="587">
        <v>16735</v>
      </c>
      <c r="P11" s="588"/>
      <c r="Q11" s="608">
        <v>22811</v>
      </c>
      <c r="R11" s="587">
        <v>27363</v>
      </c>
      <c r="S11" s="592"/>
      <c r="T11" s="608">
        <v>21798</v>
      </c>
      <c r="U11" s="587">
        <v>15954</v>
      </c>
      <c r="V11" s="592"/>
      <c r="W11" s="608">
        <v>15954</v>
      </c>
      <c r="X11" s="587">
        <v>14559</v>
      </c>
      <c r="Y11" s="592"/>
    </row>
    <row r="12" spans="1:25">
      <c r="A12" s="568" t="s">
        <v>110</v>
      </c>
      <c r="I12" s="568" t="s">
        <v>773</v>
      </c>
      <c r="J12" s="72"/>
    </row>
    <row r="13" spans="1:25">
      <c r="A13" s="532"/>
      <c r="I13" s="204"/>
      <c r="J13" s="72"/>
    </row>
    <row r="14" spans="1:25">
      <c r="A14" s="58"/>
      <c r="B14" s="59" t="s">
        <v>782</v>
      </c>
      <c r="C14" s="58"/>
      <c r="D14" s="58"/>
      <c r="E14" s="58"/>
      <c r="F14" s="58"/>
      <c r="G14" s="58"/>
      <c r="H14" s="58"/>
    </row>
    <row r="15" spans="1:25">
      <c r="A15" s="195"/>
      <c r="B15" s="194" t="s">
        <v>123</v>
      </c>
      <c r="C15" s="610"/>
      <c r="D15" s="620"/>
      <c r="E15" s="620"/>
      <c r="F15" s="620"/>
      <c r="G15" s="620"/>
      <c r="H15" s="620"/>
      <c r="I15" s="614"/>
    </row>
    <row r="16" spans="1:25">
      <c r="A16" s="227" t="s">
        <v>87</v>
      </c>
      <c r="B16" s="495" t="s">
        <v>88</v>
      </c>
      <c r="C16" s="615"/>
      <c r="D16" s="208" t="s">
        <v>108</v>
      </c>
      <c r="E16" s="208" t="s">
        <v>90</v>
      </c>
      <c r="F16" s="208" t="s">
        <v>91</v>
      </c>
      <c r="G16" s="208" t="s">
        <v>92</v>
      </c>
      <c r="H16" s="208" t="s">
        <v>93</v>
      </c>
      <c r="I16" s="601" t="s">
        <v>94</v>
      </c>
    </row>
    <row r="17" spans="1:10">
      <c r="A17" s="227">
        <v>36212</v>
      </c>
      <c r="B17" s="197" t="s">
        <v>95</v>
      </c>
      <c r="C17" s="615">
        <v>1994</v>
      </c>
      <c r="D17" s="92">
        <v>1885490</v>
      </c>
      <c r="E17" s="92">
        <v>465742</v>
      </c>
      <c r="F17" s="92">
        <v>676515</v>
      </c>
      <c r="G17" s="210">
        <f>E17/$D17</f>
        <v>0.24701377360792154</v>
      </c>
      <c r="H17" s="210">
        <f>F17/$D17</f>
        <v>0.35880063007494073</v>
      </c>
      <c r="I17" s="616">
        <f>(D17-E17+F17)/$D17</f>
        <v>1.1117868564670192</v>
      </c>
      <c r="J17" s="391"/>
    </row>
    <row r="18" spans="1:10">
      <c r="A18" s="496">
        <v>36212</v>
      </c>
      <c r="B18" s="497" t="s">
        <v>95</v>
      </c>
      <c r="C18" s="618">
        <v>1993</v>
      </c>
      <c r="D18" s="202">
        <v>1694958</v>
      </c>
      <c r="E18" s="202">
        <v>462873</v>
      </c>
      <c r="F18" s="202">
        <v>577709</v>
      </c>
      <c r="G18" s="216">
        <f>E18/$D18</f>
        <v>0.27308818271603191</v>
      </c>
      <c r="H18" s="216">
        <f>F18/$D18</f>
        <v>0.34083971402241237</v>
      </c>
      <c r="I18" s="619">
        <f>(D18-E18+F18)/$D18</f>
        <v>1.0677515313063806</v>
      </c>
      <c r="J18" s="391"/>
    </row>
    <row r="19" spans="1:10">
      <c r="A19" s="59"/>
      <c r="J19" s="391"/>
    </row>
    <row r="20" spans="1:10">
      <c r="A20" s="195"/>
      <c r="B20" s="194" t="s">
        <v>122</v>
      </c>
      <c r="C20" s="610"/>
      <c r="D20" s="620"/>
      <c r="E20" s="620"/>
      <c r="F20" s="620"/>
      <c r="G20" s="620"/>
      <c r="H20" s="620"/>
      <c r="I20" s="614"/>
      <c r="J20" s="391"/>
    </row>
    <row r="21" spans="1:10">
      <c r="A21" s="227" t="s">
        <v>87</v>
      </c>
      <c r="B21" s="495" t="s">
        <v>88</v>
      </c>
      <c r="C21" s="615"/>
      <c r="D21" s="208" t="s">
        <v>108</v>
      </c>
      <c r="E21" s="208" t="s">
        <v>90</v>
      </c>
      <c r="F21" s="208" t="s">
        <v>91</v>
      </c>
      <c r="G21" s="208" t="s">
        <v>92</v>
      </c>
      <c r="H21" s="208" t="s">
        <v>93</v>
      </c>
      <c r="I21" s="601" t="s">
        <v>94</v>
      </c>
      <c r="J21" s="391"/>
    </row>
    <row r="22" spans="1:10">
      <c r="A22" s="227">
        <v>36212</v>
      </c>
      <c r="B22" s="197" t="s">
        <v>95</v>
      </c>
      <c r="C22" s="615">
        <v>1995</v>
      </c>
      <c r="D22" s="92">
        <v>2064107</v>
      </c>
      <c r="E22" s="92">
        <v>588900</v>
      </c>
      <c r="F22" s="92">
        <v>801300</v>
      </c>
      <c r="G22" s="210">
        <f>E22/D22</f>
        <v>0.28530497692222351</v>
      </c>
      <c r="H22" s="210">
        <f>F22/D22</f>
        <v>0.38820661913360111</v>
      </c>
      <c r="I22" s="616">
        <f>(D22-E22+F22)/D22</f>
        <v>1.1029016422113775</v>
      </c>
      <c r="J22" s="391"/>
    </row>
    <row r="23" spans="1:10">
      <c r="A23" s="496">
        <v>36212</v>
      </c>
      <c r="B23" s="497" t="s">
        <v>95</v>
      </c>
      <c r="C23" s="618">
        <v>1994</v>
      </c>
      <c r="D23" s="202">
        <v>1951441</v>
      </c>
      <c r="E23" s="202">
        <v>465742</v>
      </c>
      <c r="F23" s="202">
        <v>676515</v>
      </c>
      <c r="G23" s="216">
        <f>E23/D23</f>
        <v>0.23866568346160608</v>
      </c>
      <c r="H23" s="216">
        <f>F23/D23</f>
        <v>0.34667458560110198</v>
      </c>
      <c r="I23" s="619">
        <f>(D23-E23+F23)/D23</f>
        <v>1.1080089021394959</v>
      </c>
    </row>
    <row r="24" spans="1:10">
      <c r="A24" s="59"/>
    </row>
    <row r="25" spans="1:10">
      <c r="A25" s="195"/>
      <c r="B25" s="194" t="s">
        <v>121</v>
      </c>
      <c r="C25" s="610"/>
      <c r="D25" s="620"/>
      <c r="E25" s="620"/>
      <c r="F25" s="620"/>
      <c r="G25" s="620"/>
      <c r="H25" s="620"/>
      <c r="I25" s="614"/>
    </row>
    <row r="26" spans="1:10">
      <c r="A26" s="227" t="s">
        <v>87</v>
      </c>
      <c r="B26" s="495" t="s">
        <v>88</v>
      </c>
      <c r="C26" s="615"/>
      <c r="D26" s="208" t="s">
        <v>108</v>
      </c>
      <c r="E26" s="208" t="s">
        <v>90</v>
      </c>
      <c r="F26" s="208" t="s">
        <v>91</v>
      </c>
      <c r="G26" s="208" t="s">
        <v>92</v>
      </c>
      <c r="H26" s="208" t="s">
        <v>93</v>
      </c>
      <c r="I26" s="601" t="s">
        <v>94</v>
      </c>
    </row>
    <row r="27" spans="1:10">
      <c r="A27" s="227">
        <v>36212</v>
      </c>
      <c r="B27" s="197" t="s">
        <v>95</v>
      </c>
      <c r="C27" s="615">
        <v>1996</v>
      </c>
      <c r="D27" s="92">
        <v>2336865</v>
      </c>
      <c r="E27" s="92">
        <v>598306</v>
      </c>
      <c r="F27" s="92">
        <v>826356</v>
      </c>
      <c r="G27" s="210">
        <f>E27/D27</f>
        <v>0.25602933845130121</v>
      </c>
      <c r="H27" s="210">
        <f>F27/D27</f>
        <v>0.35361734631653946</v>
      </c>
      <c r="I27" s="616">
        <f>(D27-E27+F27)/D27</f>
        <v>1.0975880078652382</v>
      </c>
    </row>
    <row r="28" spans="1:10">
      <c r="A28" s="496">
        <v>36212</v>
      </c>
      <c r="B28" s="497" t="s">
        <v>95</v>
      </c>
      <c r="C28" s="618">
        <v>1995</v>
      </c>
      <c r="D28" s="202">
        <v>2134705</v>
      </c>
      <c r="E28" s="202">
        <v>588900</v>
      </c>
      <c r="F28" s="202">
        <v>801300</v>
      </c>
      <c r="G28" s="216">
        <f>E28/D28</f>
        <v>0.27586949953272233</v>
      </c>
      <c r="H28" s="216">
        <f>F28/D28</f>
        <v>0.37536802509011785</v>
      </c>
      <c r="I28" s="619">
        <f>(D28-E28+F28)/D28</f>
        <v>1.0994985255573955</v>
      </c>
    </row>
    <row r="29" spans="1:10">
      <c r="A29" s="492"/>
    </row>
    <row r="30" spans="1:10">
      <c r="A30" s="196"/>
      <c r="B30" s="194" t="s">
        <v>112</v>
      </c>
      <c r="C30" s="610"/>
      <c r="D30" s="620"/>
      <c r="E30" s="620"/>
      <c r="F30" s="620"/>
      <c r="G30" s="620"/>
      <c r="H30" s="620"/>
      <c r="I30" s="614"/>
    </row>
    <row r="31" spans="1:10">
      <c r="A31" s="227" t="s">
        <v>87</v>
      </c>
      <c r="B31" s="495" t="s">
        <v>88</v>
      </c>
      <c r="C31" s="615"/>
      <c r="D31" s="208" t="s">
        <v>108</v>
      </c>
      <c r="E31" s="208" t="s">
        <v>90</v>
      </c>
      <c r="F31" s="208" t="s">
        <v>91</v>
      </c>
      <c r="G31" s="208" t="s">
        <v>92</v>
      </c>
      <c r="H31" s="208" t="s">
        <v>93</v>
      </c>
      <c r="I31" s="601" t="s">
        <v>94</v>
      </c>
    </row>
    <row r="32" spans="1:10">
      <c r="A32" s="227">
        <v>36212</v>
      </c>
      <c r="B32" s="197" t="s">
        <v>95</v>
      </c>
      <c r="C32" s="615">
        <v>1997</v>
      </c>
      <c r="D32" s="92">
        <v>2245647</v>
      </c>
      <c r="E32" s="92">
        <v>869256</v>
      </c>
      <c r="F32" s="92">
        <v>951185</v>
      </c>
      <c r="G32" s="210">
        <f>E32/D32</f>
        <v>0.38708488021492249</v>
      </c>
      <c r="H32" s="210">
        <f>F32/D32</f>
        <v>0.42356835246145097</v>
      </c>
      <c r="I32" s="616">
        <f>(D32-E32+F32)/D32</f>
        <v>1.0364834722465286</v>
      </c>
    </row>
    <row r="33" spans="1:10">
      <c r="A33" s="496">
        <v>36212</v>
      </c>
      <c r="B33" s="497" t="s">
        <v>95</v>
      </c>
      <c r="C33" s="618">
        <v>1996</v>
      </c>
      <c r="D33" s="202">
        <v>2337488</v>
      </c>
      <c r="E33" s="202">
        <v>598306</v>
      </c>
      <c r="F33" s="202">
        <v>826356</v>
      </c>
      <c r="G33" s="216">
        <f>E33/D33</f>
        <v>0.25596110012115569</v>
      </c>
      <c r="H33" s="216">
        <f>F33/D33</f>
        <v>0.35352309830039769</v>
      </c>
      <c r="I33" s="619">
        <f>(D33-E33+F33)/D33</f>
        <v>1.0975619981792419</v>
      </c>
    </row>
    <row r="34" spans="1:10">
      <c r="A34" s="492"/>
      <c r="D34" s="125"/>
      <c r="E34" s="125"/>
      <c r="F34" s="125"/>
    </row>
    <row r="35" spans="1:10">
      <c r="A35" s="196"/>
      <c r="B35" s="194" t="s">
        <v>120</v>
      </c>
      <c r="C35" s="610"/>
      <c r="D35" s="620"/>
      <c r="E35" s="620"/>
      <c r="F35" s="620"/>
      <c r="G35" s="620"/>
      <c r="H35" s="620"/>
      <c r="I35" s="614"/>
    </row>
    <row r="36" spans="1:10">
      <c r="A36" s="227" t="s">
        <v>87</v>
      </c>
      <c r="B36" s="495" t="s">
        <v>88</v>
      </c>
      <c r="C36" s="615"/>
      <c r="D36" s="208" t="s">
        <v>108</v>
      </c>
      <c r="E36" s="208" t="s">
        <v>90</v>
      </c>
      <c r="F36" s="208" t="s">
        <v>91</v>
      </c>
      <c r="G36" s="208" t="s">
        <v>92</v>
      </c>
      <c r="H36" s="208" t="s">
        <v>93</v>
      </c>
      <c r="I36" s="601" t="s">
        <v>94</v>
      </c>
    </row>
    <row r="37" spans="1:10">
      <c r="A37" s="498" t="s">
        <v>84</v>
      </c>
      <c r="B37" s="197" t="s">
        <v>95</v>
      </c>
      <c r="C37" s="615">
        <v>1998</v>
      </c>
      <c r="D37" s="92">
        <v>2233824</v>
      </c>
      <c r="E37" s="92">
        <v>700954</v>
      </c>
      <c r="F37" s="92">
        <v>1108140</v>
      </c>
      <c r="G37" s="499">
        <f>E37/D37</f>
        <v>0.31379105963585313</v>
      </c>
      <c r="H37" s="499">
        <f>F37/D37</f>
        <v>0.49607310155142037</v>
      </c>
      <c r="I37" s="621">
        <f>(D37-E37+F37)/D37</f>
        <v>1.1822820419155673</v>
      </c>
    </row>
    <row r="38" spans="1:10">
      <c r="A38" s="500" t="s">
        <v>84</v>
      </c>
      <c r="B38" s="497" t="s">
        <v>95</v>
      </c>
      <c r="C38" s="618">
        <v>1997</v>
      </c>
      <c r="D38" s="202">
        <v>2245951</v>
      </c>
      <c r="E38" s="202">
        <v>869256</v>
      </c>
      <c r="F38" s="202">
        <v>951185</v>
      </c>
      <c r="G38" s="501">
        <f>E38/D38</f>
        <v>0.3870324864611917</v>
      </c>
      <c r="H38" s="501">
        <f>F38/D38</f>
        <v>0.42351102049866629</v>
      </c>
      <c r="I38" s="622">
        <f>(D38-E38+F38)/D38</f>
        <v>1.0364785340374745</v>
      </c>
    </row>
    <row r="39" spans="1:10">
      <c r="A39" s="58"/>
      <c r="C39" s="58"/>
      <c r="D39" s="205"/>
      <c r="E39" s="205"/>
      <c r="F39" s="205"/>
      <c r="G39" s="58"/>
      <c r="H39" s="58"/>
    </row>
    <row r="40" spans="1:10">
      <c r="A40" s="63"/>
      <c r="B40" s="63" t="s">
        <v>86</v>
      </c>
      <c r="C40" s="610"/>
      <c r="D40" s="611"/>
      <c r="E40" s="612"/>
      <c r="F40" s="613"/>
      <c r="G40" s="612"/>
      <c r="H40" s="613"/>
      <c r="I40" s="614"/>
      <c r="J40" s="68"/>
    </row>
    <row r="41" spans="1:10">
      <c r="A41" s="206" t="s">
        <v>87</v>
      </c>
      <c r="B41" s="206" t="s">
        <v>88</v>
      </c>
      <c r="C41" s="615"/>
      <c r="D41" s="207" t="s">
        <v>108</v>
      </c>
      <c r="E41" s="207" t="s">
        <v>90</v>
      </c>
      <c r="F41" s="207" t="s">
        <v>91</v>
      </c>
      <c r="G41" s="207" t="s">
        <v>92</v>
      </c>
      <c r="H41" s="208" t="s">
        <v>93</v>
      </c>
      <c r="I41" s="601" t="s">
        <v>94</v>
      </c>
      <c r="J41" s="68"/>
    </row>
    <row r="42" spans="1:10">
      <c r="A42" s="206" t="s">
        <v>84</v>
      </c>
      <c r="B42" s="209" t="s">
        <v>95</v>
      </c>
      <c r="C42" s="615">
        <v>2002</v>
      </c>
      <c r="D42" s="86">
        <v>1288936</v>
      </c>
      <c r="E42" s="86">
        <v>717550</v>
      </c>
      <c r="F42" s="86">
        <v>1576801</v>
      </c>
      <c r="G42" s="168">
        <f>E42/$D42</f>
        <v>0.55669947926041319</v>
      </c>
      <c r="H42" s="168">
        <f>F42/$D42</f>
        <v>1.2233353711898807</v>
      </c>
      <c r="I42" s="616">
        <f>(D42-E42+F42)/D42</f>
        <v>1.6666358919294675</v>
      </c>
      <c r="J42" s="68"/>
    </row>
    <row r="43" spans="1:10">
      <c r="A43" s="206" t="s">
        <v>84</v>
      </c>
      <c r="B43" s="209" t="s">
        <v>95</v>
      </c>
      <c r="C43" s="615">
        <v>2001</v>
      </c>
      <c r="D43" s="86">
        <v>1499051</v>
      </c>
      <c r="E43" s="86">
        <v>852335</v>
      </c>
      <c r="F43" s="86">
        <v>1680611</v>
      </c>
      <c r="G43" s="168">
        <f>E43/$D43</f>
        <v>0.56858305688065314</v>
      </c>
      <c r="H43" s="168">
        <f>F43/$D43</f>
        <v>1.1211166264523356</v>
      </c>
      <c r="I43" s="616">
        <f>(D43-E43+F43)/D43</f>
        <v>1.5525335695716824</v>
      </c>
      <c r="J43" s="68"/>
    </row>
    <row r="44" spans="1:10">
      <c r="A44" s="66"/>
      <c r="B44" s="211"/>
      <c r="C44" s="617"/>
      <c r="D44" s="86"/>
      <c r="E44" s="86"/>
      <c r="F44" s="86"/>
      <c r="G44" s="73"/>
      <c r="H44" s="68"/>
      <c r="I44" s="122"/>
      <c r="J44" s="68"/>
    </row>
    <row r="45" spans="1:10">
      <c r="A45" s="66"/>
      <c r="B45" s="66" t="s">
        <v>96</v>
      </c>
      <c r="C45" s="615"/>
      <c r="D45" s="86"/>
      <c r="E45" s="73"/>
      <c r="F45" s="86"/>
      <c r="G45" s="73"/>
      <c r="H45" s="68"/>
      <c r="I45" s="122"/>
      <c r="J45" s="68"/>
    </row>
    <row r="46" spans="1:10">
      <c r="A46" s="206" t="s">
        <v>87</v>
      </c>
      <c r="B46" s="206" t="s">
        <v>88</v>
      </c>
      <c r="C46" s="615"/>
      <c r="D46" s="207" t="s">
        <v>89</v>
      </c>
      <c r="E46" s="207" t="s">
        <v>90</v>
      </c>
      <c r="F46" s="207" t="s">
        <v>91</v>
      </c>
      <c r="G46" s="207" t="s">
        <v>92</v>
      </c>
      <c r="H46" s="208" t="s">
        <v>93</v>
      </c>
      <c r="I46" s="601" t="s">
        <v>94</v>
      </c>
      <c r="J46" s="68"/>
    </row>
    <row r="47" spans="1:10">
      <c r="A47" s="206" t="s">
        <v>84</v>
      </c>
      <c r="B47" s="209" t="s">
        <v>95</v>
      </c>
      <c r="C47" s="615">
        <v>2003</v>
      </c>
      <c r="D47" s="86">
        <v>1242681</v>
      </c>
      <c r="E47" s="86">
        <v>728946</v>
      </c>
      <c r="F47" s="86">
        <v>1401719</v>
      </c>
      <c r="G47" s="168">
        <f>E47/$D47</f>
        <v>0.58659141002397241</v>
      </c>
      <c r="H47" s="168">
        <f>F47/$D47</f>
        <v>1.1279797470147206</v>
      </c>
      <c r="I47" s="616">
        <f>(D47-E47+F47)/D47</f>
        <v>1.5413883369907482</v>
      </c>
      <c r="J47" s="68"/>
    </row>
    <row r="48" spans="1:10">
      <c r="A48" s="212" t="s">
        <v>84</v>
      </c>
      <c r="B48" s="213" t="s">
        <v>95</v>
      </c>
      <c r="C48" s="618">
        <v>2002</v>
      </c>
      <c r="D48" s="214">
        <v>1256346</v>
      </c>
      <c r="E48" s="214">
        <v>717550</v>
      </c>
      <c r="F48" s="214">
        <v>1576801</v>
      </c>
      <c r="G48" s="215">
        <f>E48/$D48</f>
        <v>0.57114043424343297</v>
      </c>
      <c r="H48" s="215">
        <f>F48/$D48</f>
        <v>1.2550690653689349</v>
      </c>
      <c r="I48" s="619">
        <f>(D48-E48+F48)/D48</f>
        <v>1.683928631125502</v>
      </c>
      <c r="J48" s="68"/>
    </row>
    <row r="49" spans="1:13">
      <c r="A49" s="568" t="s">
        <v>110</v>
      </c>
      <c r="B49" s="218"/>
      <c r="C49" s="218"/>
      <c r="D49" s="218"/>
      <c r="E49" s="218"/>
      <c r="F49" s="218"/>
      <c r="G49" s="218"/>
      <c r="H49" s="218"/>
    </row>
    <row r="50" spans="1:13">
      <c r="A50" s="568" t="s">
        <v>773</v>
      </c>
      <c r="B50" s="568"/>
      <c r="C50" s="565"/>
      <c r="D50" s="565"/>
      <c r="E50" s="565"/>
      <c r="F50" s="565"/>
      <c r="G50" s="565"/>
      <c r="H50" s="565"/>
    </row>
    <row r="51" spans="1:13">
      <c r="A51" s="569"/>
      <c r="B51" s="565"/>
      <c r="C51" s="565"/>
      <c r="D51" s="565"/>
      <c r="E51" s="565"/>
      <c r="F51" s="565"/>
      <c r="G51" s="565"/>
      <c r="H51" s="565"/>
    </row>
    <row r="52" spans="1:13">
      <c r="A52" s="569"/>
      <c r="B52" s="565"/>
      <c r="C52" s="565"/>
      <c r="D52" s="565"/>
      <c r="E52" s="565"/>
      <c r="F52" s="565"/>
      <c r="G52" s="565"/>
      <c r="H52" s="565"/>
    </row>
    <row r="54" spans="1:13">
      <c r="E54" s="125"/>
    </row>
    <row r="58" spans="1:13">
      <c r="I58" s="394"/>
    </row>
    <row r="59" spans="1:13">
      <c r="I59" s="394"/>
      <c r="L59" s="391"/>
      <c r="M59" s="391"/>
    </row>
    <row r="64" spans="1:13">
      <c r="I64" s="394"/>
      <c r="J64" s="394"/>
      <c r="K64" s="532"/>
      <c r="L64" s="669"/>
      <c r="M64" s="669"/>
    </row>
    <row r="65" spans="9:25">
      <c r="I65" s="394"/>
      <c r="J65" s="394"/>
      <c r="K65" s="394"/>
      <c r="L65" s="394"/>
      <c r="M65" s="394"/>
      <c r="N65" s="394"/>
      <c r="O65" s="394"/>
    </row>
    <row r="66" spans="9:25">
      <c r="I66" s="395"/>
      <c r="K66" s="395"/>
      <c r="L66" s="395"/>
      <c r="M66" s="395"/>
      <c r="N66" s="395"/>
      <c r="O66" s="396"/>
      <c r="U66" s="59" t="s">
        <v>750</v>
      </c>
      <c r="V66" s="59" t="s">
        <v>750</v>
      </c>
      <c r="W66" s="59" t="s">
        <v>750</v>
      </c>
      <c r="X66" s="59" t="s">
        <v>750</v>
      </c>
      <c r="Y66" s="59" t="s">
        <v>750</v>
      </c>
    </row>
  </sheetData>
  <mergeCells count="7">
    <mergeCell ref="T1:V1"/>
    <mergeCell ref="W1:Y1"/>
    <mergeCell ref="L64:M64"/>
    <mergeCell ref="D1:E1"/>
    <mergeCell ref="G1:H1"/>
    <mergeCell ref="K1:M1"/>
    <mergeCell ref="Q1:S1"/>
  </mergeCells>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Cap Expend (Table 2a)</vt:lpstr>
      <vt:lpstr>Cap Expend (Table 2b)</vt:lpstr>
      <vt:lpstr>Cap Expend (mySummary) (Opt)</vt:lpstr>
      <vt:lpstr>Cap Expend (mySummary) (Opt2)</vt:lpstr>
      <vt:lpstr>Shipments</vt:lpstr>
      <vt:lpstr>Invest. vs. Ship.</vt:lpstr>
      <vt:lpstr>Invest. vs. Tot. Invest.</vt:lpstr>
      <vt:lpstr>Tot. Invest. vs. GDP</vt:lpstr>
      <vt:lpstr>Census</vt:lpstr>
      <vt:lpstr>RSMeans</vt:lpstr>
      <vt:lpstr>Investments in Structure (1959)</vt:lpstr>
      <vt:lpstr>Investment in Structure (1993)</vt:lpstr>
      <vt:lpstr>Investment in Equipment (1959)</vt:lpstr>
      <vt:lpstr>Investment in Equipment (1993)</vt:lpstr>
      <vt:lpstr>Current Dollar and Real GDP</vt:lpstr>
      <vt:lpstr>Investments in Structure</vt:lpstr>
      <vt:lpstr>Sheet5</vt:lpstr>
      <vt:lpstr>Sheet1</vt:lpstr>
      <vt:lpstr>Sheet2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2012-07-12T18:17:55Z</dcterms:modified>
</cp:coreProperties>
</file>