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workbookPassword="CAAA" lockStructure="1"/>
  <bookViews>
    <workbookView xWindow="2895" yWindow="30" windowWidth="11745" windowHeight="8730" tabRatio="931"/>
  </bookViews>
  <sheets>
    <sheet name="Instructions" sheetId="35" r:id="rId1"/>
    <sheet name="General Info &amp; Test Results" sheetId="9" r:id="rId2"/>
    <sheet name="Setup &amp; Instrumentation" sheetId="37" r:id="rId3"/>
    <sheet name="Photos" sheetId="32" r:id="rId4"/>
    <sheet name="Test Conditions" sheetId="13" r:id="rId5"/>
    <sheet name="Test Data Inputs" sheetId="11" r:id="rId6"/>
    <sheet name="Report Sign-Off Block" sheetId="34" r:id="rId7"/>
    <sheet name="Tables" sheetId="2" r:id="rId8"/>
    <sheet name="Calculations - MEF, WF" sheetId="26" r:id="rId9"/>
    <sheet name="Calculations -Water Consumption" sheetId="27" r:id="rId10"/>
    <sheet name="Calculations - Dryer Energy" sheetId="25" r:id="rId11"/>
    <sheet name="Calculations - Machine Elec" sheetId="24" r:id="rId12"/>
    <sheet name="Calculations - Hot Water Energy" sheetId="23" r:id="rId13"/>
    <sheet name="Calculations - RMC" sheetId="21" r:id="rId14"/>
    <sheet name="Calculations - Uncertainty" sheetId="31" r:id="rId15"/>
    <sheet name="Drop-Downs" sheetId="12" r:id="rId16"/>
    <sheet name="Addendum" sheetId="38" r:id="rId17"/>
    <sheet name="Version Control" sheetId="33" r:id="rId18"/>
  </sheets>
  <externalReferences>
    <externalReference r:id="rId19"/>
  </externalReferences>
  <definedNames>
    <definedName name="CycleFinished">'Drop-Downs'!$B$67:$B$68</definedName>
    <definedName name="DelayStart">'Drop-Downs'!$B$63:$B$64</definedName>
    <definedName name="Favg_adaptive">Tables!$D$50</definedName>
    <definedName name="Favg_adaptiveJ2" localSheetId="14">[1]Tables!#REF!</definedName>
    <definedName name="Favg_adaptiveJ2">Tables!#REF!</definedName>
    <definedName name="FillControl">'Drop-Downs'!$B$17:$B$19</definedName>
    <definedName name="Fmax_adaptive">Tables!$D$49</definedName>
    <definedName name="Fmax_adaptiveJ2">Tables!#REF!</definedName>
    <definedName name="Fmax_manual">Tables!$C$49</definedName>
    <definedName name="Fmax_manualJ2">Tables!#REF!</definedName>
    <definedName name="Fmin_adaptive">Tables!$D$51</definedName>
    <definedName name="Fmin_adaptiveJ2">Tables!#REF!</definedName>
    <definedName name="Fmin_manual">Tables!$C$51</definedName>
    <definedName name="Fmin_manualJ2">Tables!#REF!</definedName>
    <definedName name="HeatWater">'Drop-Downs'!#REF!</definedName>
    <definedName name="InactiveMode">'Drop-Downs'!$B$71:$B$72</definedName>
    <definedName name="LotNumber">'Drop-Downs'!$B$84:$B$99</definedName>
    <definedName name="MaxWashTemp">'Drop-Downs'!$B$26:$B$27</definedName>
    <definedName name="MaxWashTempJ2">'Drop-Downs'!$B$30:$B$32</definedName>
    <definedName name="OffMode">'Drop-Downs'!$B$75:$B$76</definedName>
    <definedName name="Over135">'Drop-Downs'!$B$31</definedName>
    <definedName name="Photos_Y_N">'General Info &amp; Test Results'!$C$16</definedName>
    <definedName name="ProductClass">'Drop-Downs'!$B$11:$B$14</definedName>
    <definedName name="ProductClasses">'Drop-Downs'!$B$11:$B$14</definedName>
    <definedName name="ProductType">'Drop-Downs'!#REF!</definedName>
    <definedName name="ProductTypes">'Drop-Downs'!#REF!</definedName>
    <definedName name="SpinSpeeds">'Drop-Downs'!$B$45:$B$46</definedName>
    <definedName name="TUFwarm">Tables!$C$45</definedName>
    <definedName name="TUFwarm_j2">Tables!#REF!</definedName>
    <definedName name="Uncertainty_Y_N">'General Info &amp; Test Results'!$C$15</definedName>
    <definedName name="Under135">'Drop-Downs'!$B$30</definedName>
    <definedName name="UniformTemp">'Drop-Downs'!$B$22:$B$23</definedName>
    <definedName name="WarmColdCycles">'Drop-Downs'!$B$49:$B$52</definedName>
    <definedName name="WarmColdRinseCycles">'Drop-Downs'!$B$49:$B$52</definedName>
    <definedName name="WarmRinse">'Drop-Downs'!$B$41:$B$42</definedName>
    <definedName name="WashTemps">'Drop-Downs'!$B$35:$B$38</definedName>
    <definedName name="WaterTemp">'Drop-Downs'!$B$79:$B$80</definedName>
    <definedName name="Yes_No">'Drop-Downs'!$F$11:$F$13</definedName>
  </definedNames>
  <calcPr calcId="145621"/>
</workbook>
</file>

<file path=xl/calcChain.xml><?xml version="1.0" encoding="utf-8"?>
<calcChain xmlns="http://schemas.openxmlformats.org/spreadsheetml/2006/main">
  <c r="B7" i="38" l="1"/>
  <c r="B6" i="38"/>
  <c r="B5" i="38"/>
  <c r="B4" i="38"/>
  <c r="B3" i="38"/>
  <c r="B2" i="38"/>
  <c r="C4" i="38"/>
  <c r="E55" i="38"/>
  <c r="D55" i="38"/>
  <c r="C55" i="38"/>
  <c r="E54" i="38"/>
  <c r="D54" i="38"/>
  <c r="C54" i="38"/>
  <c r="E53" i="38"/>
  <c r="D53" i="38"/>
  <c r="C53" i="38"/>
  <c r="E51" i="38"/>
  <c r="D51" i="38"/>
  <c r="C51" i="38"/>
  <c r="E50" i="38"/>
  <c r="D50" i="38"/>
  <c r="C50" i="38"/>
  <c r="E49" i="38"/>
  <c r="D49" i="38"/>
  <c r="C49" i="38"/>
  <c r="E48" i="38"/>
  <c r="D48" i="38"/>
  <c r="C48" i="38"/>
  <c r="E47" i="38"/>
  <c r="D47" i="38"/>
  <c r="C47" i="38"/>
  <c r="E39" i="38"/>
  <c r="D39" i="38"/>
  <c r="C39" i="38"/>
  <c r="E26" i="38"/>
  <c r="D26" i="38"/>
  <c r="D52" i="38" s="1"/>
  <c r="C26" i="38"/>
  <c r="C52" i="38" s="1"/>
  <c r="E52" i="38" l="1"/>
  <c r="C4" i="34"/>
  <c r="C72" i="11" l="1"/>
  <c r="C42" i="9"/>
  <c r="AU32" i="31" l="1"/>
  <c r="AU31" i="31"/>
  <c r="AU30" i="31"/>
  <c r="C6" i="33"/>
  <c r="C5" i="33"/>
  <c r="C5" i="38" s="1"/>
  <c r="H24" i="9"/>
  <c r="H25" i="9"/>
  <c r="H26" i="9"/>
  <c r="H27" i="9"/>
  <c r="H23" i="9"/>
  <c r="E24" i="9"/>
  <c r="E25" i="9"/>
  <c r="E26" i="9"/>
  <c r="E27" i="9"/>
  <c r="E23" i="9"/>
  <c r="G24" i="9"/>
  <c r="G25" i="9"/>
  <c r="G26" i="9"/>
  <c r="G27" i="9"/>
  <c r="D15" i="34"/>
  <c r="G23" i="9" s="1"/>
  <c r="BX25" i="31"/>
  <c r="BX20" i="31"/>
  <c r="BX21" i="31"/>
  <c r="BX19" i="31"/>
  <c r="BP44" i="31"/>
  <c r="BQ44" i="31"/>
  <c r="BP45" i="31"/>
  <c r="BQ45" i="31"/>
  <c r="BP46" i="31"/>
  <c r="BQ46" i="31"/>
  <c r="BP47" i="31"/>
  <c r="BQ47" i="31"/>
  <c r="BP49" i="31"/>
  <c r="BQ49" i="31"/>
  <c r="BP50" i="31"/>
  <c r="BQ50" i="31"/>
  <c r="BP51" i="31"/>
  <c r="BQ51" i="31"/>
  <c r="BQ43" i="31"/>
  <c r="BP43" i="31"/>
  <c r="BB44" i="31"/>
  <c r="BC44" i="31"/>
  <c r="BB45" i="31"/>
  <c r="BC45" i="31"/>
  <c r="BB46" i="31"/>
  <c r="BC46" i="31"/>
  <c r="BB47" i="31"/>
  <c r="BC47" i="31"/>
  <c r="BB49" i="31"/>
  <c r="BC49" i="31"/>
  <c r="BB50" i="31"/>
  <c r="BC50" i="31"/>
  <c r="BB51" i="31"/>
  <c r="BC51" i="31"/>
  <c r="BC43" i="31"/>
  <c r="BB43" i="31"/>
  <c r="AV25" i="31"/>
  <c r="AV20" i="31"/>
  <c r="AV21" i="31"/>
  <c r="AV19" i="31"/>
  <c r="AU21" i="31"/>
  <c r="AU20" i="31"/>
  <c r="AU19" i="31"/>
  <c r="AN44" i="31"/>
  <c r="AO44" i="31"/>
  <c r="AN45" i="31"/>
  <c r="AO45" i="31"/>
  <c r="AN46" i="31"/>
  <c r="AO46" i="31"/>
  <c r="AN47" i="31"/>
  <c r="AO47" i="31"/>
  <c r="AN49" i="31"/>
  <c r="AO49" i="31"/>
  <c r="AN50" i="31"/>
  <c r="AO50" i="31"/>
  <c r="AO51" i="31"/>
  <c r="AO43" i="31"/>
  <c r="AN43" i="31"/>
  <c r="Z44" i="31"/>
  <c r="AA44" i="31"/>
  <c r="Z45" i="31"/>
  <c r="AA45" i="31"/>
  <c r="Z46" i="31"/>
  <c r="AA46" i="31"/>
  <c r="Z47" i="31"/>
  <c r="AA47" i="31"/>
  <c r="Z49" i="31"/>
  <c r="AA49" i="31"/>
  <c r="Z50" i="31"/>
  <c r="AA50" i="31"/>
  <c r="AA51" i="31"/>
  <c r="AA43" i="31"/>
  <c r="Z43" i="31"/>
  <c r="R24" i="31"/>
  <c r="R23" i="31"/>
  <c r="R22" i="31"/>
  <c r="R21" i="31"/>
  <c r="R20" i="31"/>
  <c r="R19" i="31"/>
  <c r="R57" i="31"/>
  <c r="S57" i="31"/>
  <c r="T57" i="31"/>
  <c r="Q57" i="31"/>
  <c r="R49" i="31"/>
  <c r="S49" i="31"/>
  <c r="T49" i="31"/>
  <c r="Q49" i="31"/>
  <c r="K26" i="31"/>
  <c r="K25" i="31"/>
  <c r="K24" i="31"/>
  <c r="K23" i="31"/>
  <c r="K22" i="31"/>
  <c r="K21" i="31"/>
  <c r="J65" i="31"/>
  <c r="K65" i="31"/>
  <c r="K64" i="31"/>
  <c r="J64" i="31"/>
  <c r="J62" i="31"/>
  <c r="K62" i="31"/>
  <c r="K61" i="31"/>
  <c r="J61" i="31"/>
  <c r="J59" i="31"/>
  <c r="K59" i="31"/>
  <c r="K58" i="31"/>
  <c r="J58" i="31"/>
  <c r="J56" i="31"/>
  <c r="K56" i="31"/>
  <c r="K55" i="31"/>
  <c r="J55" i="31"/>
  <c r="J52" i="31"/>
  <c r="J51" i="31"/>
  <c r="J35" i="31"/>
  <c r="J34" i="31"/>
  <c r="H94" i="11"/>
  <c r="AA48" i="31" s="1"/>
  <c r="F94" i="11"/>
  <c r="BC48" i="31" s="1"/>
  <c r="D94" i="11"/>
  <c r="D82" i="11"/>
  <c r="H82" i="11"/>
  <c r="AO48" i="31" s="1"/>
  <c r="F82" i="11"/>
  <c r="BQ48" i="31" s="1"/>
  <c r="D108" i="11"/>
  <c r="E108" i="11"/>
  <c r="C108" i="11"/>
  <c r="H132" i="11"/>
  <c r="F132" i="11"/>
  <c r="D132" i="11"/>
  <c r="H120" i="11"/>
  <c r="F120" i="11"/>
  <c r="D120" i="11"/>
  <c r="H108" i="11"/>
  <c r="F108" i="11"/>
  <c r="C7" i="33"/>
  <c r="C7" i="38" s="1"/>
  <c r="C6" i="23" l="1"/>
  <c r="C6" i="38"/>
  <c r="R16" i="31"/>
  <c r="C26" i="25"/>
  <c r="D45" i="21"/>
  <c r="D44" i="21"/>
  <c r="D39" i="21"/>
  <c r="D38" i="21"/>
  <c r="D33" i="21"/>
  <c r="D32" i="21"/>
  <c r="D27" i="21"/>
  <c r="D26" i="21"/>
  <c r="D28" i="21" l="1"/>
  <c r="D34" i="21"/>
  <c r="D40" i="21"/>
  <c r="D46" i="21"/>
  <c r="C20" i="21"/>
  <c r="Z58" i="31"/>
  <c r="AN58" i="31" s="1"/>
  <c r="Z57" i="31"/>
  <c r="AN57" i="31" s="1"/>
  <c r="Z56" i="31"/>
  <c r="AN56" i="31" s="1"/>
  <c r="Z55" i="31"/>
  <c r="AN55" i="31" s="1"/>
  <c r="Z54" i="31"/>
  <c r="AN54" i="31" s="1"/>
  <c r="AH30" i="31"/>
  <c r="AH31" i="31"/>
  <c r="AH32" i="31"/>
  <c r="AH33" i="31"/>
  <c r="AH35" i="31"/>
  <c r="AH36" i="31"/>
  <c r="AH37" i="31"/>
  <c r="AH29" i="31"/>
  <c r="AG30" i="31"/>
  <c r="AG31" i="31"/>
  <c r="AG32" i="31"/>
  <c r="AG33" i="31"/>
  <c r="AG35" i="31"/>
  <c r="AG36" i="31"/>
  <c r="AG37" i="31"/>
  <c r="AG29" i="31"/>
  <c r="J29" i="31"/>
  <c r="G13" i="9" l="1"/>
  <c r="J31" i="31"/>
  <c r="J30" i="31"/>
  <c r="C149" i="11"/>
  <c r="C148" i="11"/>
  <c r="C147" i="11"/>
  <c r="C146" i="11"/>
  <c r="C145" i="11"/>
  <c r="K19" i="31" l="1"/>
  <c r="K20" i="31"/>
  <c r="C43" i="9"/>
  <c r="K16" i="31" l="1"/>
  <c r="C7" i="12"/>
  <c r="B7" i="12"/>
  <c r="B6" i="12"/>
  <c r="B5" i="12"/>
  <c r="C4" i="12"/>
  <c r="B4" i="12"/>
  <c r="B3" i="12"/>
  <c r="B2" i="12"/>
  <c r="C7" i="31"/>
  <c r="B7" i="31"/>
  <c r="B6" i="31"/>
  <c r="B5" i="31"/>
  <c r="C4" i="31"/>
  <c r="B4" i="31"/>
  <c r="B3" i="31"/>
  <c r="B2" i="31"/>
  <c r="C7" i="21"/>
  <c r="B7" i="21"/>
  <c r="B6" i="21"/>
  <c r="B5" i="21"/>
  <c r="C4" i="21"/>
  <c r="B4" i="21"/>
  <c r="B3" i="21"/>
  <c r="B2" i="21"/>
  <c r="C7" i="23"/>
  <c r="B7" i="23"/>
  <c r="B6" i="23"/>
  <c r="B5" i="23"/>
  <c r="C4" i="23"/>
  <c r="B4" i="23"/>
  <c r="B3" i="23"/>
  <c r="B2" i="23"/>
  <c r="C7" i="24"/>
  <c r="B7" i="24"/>
  <c r="B6" i="24"/>
  <c r="B5" i="24"/>
  <c r="C4" i="24"/>
  <c r="B4" i="24"/>
  <c r="B3" i="24"/>
  <c r="B2" i="24"/>
  <c r="C7" i="25"/>
  <c r="B7" i="25"/>
  <c r="B6" i="25"/>
  <c r="B5" i="25"/>
  <c r="C4" i="25"/>
  <c r="B4" i="25"/>
  <c r="B3" i="25"/>
  <c r="B2" i="25"/>
  <c r="C7" i="27"/>
  <c r="B7" i="27"/>
  <c r="B6" i="27"/>
  <c r="B5" i="27"/>
  <c r="C4" i="27"/>
  <c r="B4" i="27"/>
  <c r="B3" i="27"/>
  <c r="B2" i="27"/>
  <c r="C7" i="26"/>
  <c r="B7" i="26"/>
  <c r="B6" i="26"/>
  <c r="B5" i="26"/>
  <c r="C4" i="26"/>
  <c r="B4" i="26"/>
  <c r="B3" i="26"/>
  <c r="B2" i="26"/>
  <c r="C7" i="2"/>
  <c r="B7" i="2"/>
  <c r="B6" i="2"/>
  <c r="B5" i="2"/>
  <c r="C4" i="2"/>
  <c r="B4" i="2"/>
  <c r="B3" i="2"/>
  <c r="B2" i="2"/>
  <c r="C7" i="11"/>
  <c r="B7" i="11"/>
  <c r="B6" i="11"/>
  <c r="B5" i="11"/>
  <c r="C4" i="11"/>
  <c r="B4" i="11"/>
  <c r="B3" i="11"/>
  <c r="B2" i="11"/>
  <c r="C7" i="13"/>
  <c r="B7" i="13"/>
  <c r="B6" i="13"/>
  <c r="B5" i="13"/>
  <c r="C4" i="13"/>
  <c r="B4" i="13"/>
  <c r="B3" i="13"/>
  <c r="B2" i="13"/>
  <c r="C7" i="32"/>
  <c r="B7" i="32"/>
  <c r="B6" i="32"/>
  <c r="B5" i="32"/>
  <c r="C4" i="32"/>
  <c r="B4" i="32"/>
  <c r="B3" i="32"/>
  <c r="B2" i="32"/>
  <c r="B7" i="37"/>
  <c r="B6" i="37"/>
  <c r="B5" i="37"/>
  <c r="B4" i="37"/>
  <c r="B3" i="37"/>
  <c r="B2" i="37"/>
  <c r="B7" i="9"/>
  <c r="B6" i="9"/>
  <c r="B5" i="9"/>
  <c r="C4" i="9"/>
  <c r="B4" i="9"/>
  <c r="B3" i="9"/>
  <c r="B2" i="9"/>
  <c r="C7" i="34"/>
  <c r="B7" i="34"/>
  <c r="B6" i="34"/>
  <c r="B5" i="34"/>
  <c r="B4" i="34"/>
  <c r="B3" i="34"/>
  <c r="B2" i="34"/>
  <c r="B6" i="35"/>
  <c r="B5" i="35"/>
  <c r="B4" i="35"/>
  <c r="B3" i="35"/>
  <c r="B2" i="35"/>
  <c r="C4" i="37"/>
  <c r="C4" i="35"/>
  <c r="C5" i="9"/>
  <c r="C4" i="33"/>
  <c r="C3" i="33"/>
  <c r="C16" i="31"/>
  <c r="C15" i="11"/>
  <c r="C16" i="11" s="1"/>
  <c r="F14" i="9" s="1"/>
  <c r="BQ37" i="31"/>
  <c r="BP37" i="31"/>
  <c r="BQ36" i="31"/>
  <c r="BP36" i="31"/>
  <c r="BQ35" i="31"/>
  <c r="BP35" i="31"/>
  <c r="BQ33" i="31"/>
  <c r="BP33" i="31"/>
  <c r="BQ32" i="31"/>
  <c r="BP32" i="31"/>
  <c r="BQ31" i="31"/>
  <c r="BP31" i="31"/>
  <c r="BQ30" i="31"/>
  <c r="BP30" i="31"/>
  <c r="BQ29" i="31"/>
  <c r="BP29" i="31"/>
  <c r="BJ37" i="31"/>
  <c r="BI37" i="31"/>
  <c r="BJ36" i="31"/>
  <c r="BI36" i="31"/>
  <c r="BJ35" i="31"/>
  <c r="BI35" i="31"/>
  <c r="BJ33" i="31"/>
  <c r="BI33" i="31"/>
  <c r="BJ32" i="31"/>
  <c r="BI32" i="31"/>
  <c r="BJ31" i="31"/>
  <c r="BI31" i="31"/>
  <c r="BJ30" i="31"/>
  <c r="BI30" i="31"/>
  <c r="BJ29" i="31"/>
  <c r="BI29" i="31"/>
  <c r="BC37" i="31"/>
  <c r="BB37" i="31"/>
  <c r="BC36" i="31"/>
  <c r="BB36" i="31"/>
  <c r="BC35" i="31"/>
  <c r="BB35" i="31"/>
  <c r="BC33" i="31"/>
  <c r="BB33" i="31"/>
  <c r="BC32" i="31"/>
  <c r="BB32" i="31"/>
  <c r="BC31" i="31"/>
  <c r="BB31" i="31"/>
  <c r="BC30" i="31"/>
  <c r="BB30" i="31"/>
  <c r="BC29" i="31"/>
  <c r="BB29" i="31"/>
  <c r="AU29" i="31"/>
  <c r="AO37" i="31"/>
  <c r="AN37" i="31"/>
  <c r="AO36" i="31"/>
  <c r="AN36" i="31"/>
  <c r="AO35" i="31"/>
  <c r="AN35" i="31"/>
  <c r="AO33" i="31"/>
  <c r="AN33" i="31"/>
  <c r="AO32" i="31"/>
  <c r="AN32" i="31"/>
  <c r="AO31" i="31"/>
  <c r="AN31" i="31"/>
  <c r="AO30" i="31"/>
  <c r="AN30" i="31"/>
  <c r="AO29" i="31"/>
  <c r="AN29" i="31"/>
  <c r="AG58" i="31"/>
  <c r="AG23" i="31" s="1"/>
  <c r="AG56" i="31"/>
  <c r="AG21" i="31" s="1"/>
  <c r="Z19" i="31"/>
  <c r="AA37" i="31"/>
  <c r="Z37" i="31"/>
  <c r="AA36" i="31"/>
  <c r="Z36" i="31"/>
  <c r="AA35" i="31"/>
  <c r="Z35" i="31"/>
  <c r="AA33" i="31"/>
  <c r="Z33" i="31"/>
  <c r="AA32" i="31"/>
  <c r="Z32" i="31"/>
  <c r="AA31" i="31"/>
  <c r="Z31" i="31"/>
  <c r="AA30" i="31"/>
  <c r="Z30" i="31"/>
  <c r="AA29" i="31"/>
  <c r="Z29" i="31"/>
  <c r="T43" i="31"/>
  <c r="S43" i="31"/>
  <c r="R43" i="31"/>
  <c r="Q43" i="31"/>
  <c r="T39" i="31"/>
  <c r="S39" i="31"/>
  <c r="R39" i="31"/>
  <c r="Q39" i="31"/>
  <c r="T35" i="31"/>
  <c r="S35" i="31"/>
  <c r="R35" i="31"/>
  <c r="Q35" i="31"/>
  <c r="K48" i="31"/>
  <c r="J48" i="31"/>
  <c r="K47" i="31"/>
  <c r="J47" i="31"/>
  <c r="K45" i="31"/>
  <c r="J45" i="31"/>
  <c r="K44" i="31"/>
  <c r="J44" i="31"/>
  <c r="K42" i="31"/>
  <c r="J42" i="31"/>
  <c r="K41" i="31"/>
  <c r="J41" i="31"/>
  <c r="K39" i="31"/>
  <c r="J39" i="31"/>
  <c r="K38" i="31"/>
  <c r="J38" i="31"/>
  <c r="C28" i="31"/>
  <c r="D28" i="31"/>
  <c r="D27" i="31"/>
  <c r="C27" i="31"/>
  <c r="D26" i="31"/>
  <c r="C26" i="31"/>
  <c r="Q24" i="31"/>
  <c r="Q23" i="31"/>
  <c r="Q22" i="31"/>
  <c r="Q21" i="31"/>
  <c r="Q20" i="31"/>
  <c r="Q19" i="31"/>
  <c r="AA34" i="31"/>
  <c r="BC34" i="31"/>
  <c r="AH34" i="31"/>
  <c r="BJ34" i="31"/>
  <c r="AO34" i="31"/>
  <c r="BQ34" i="31"/>
  <c r="C3" i="35" l="1"/>
  <c r="C3" i="38"/>
  <c r="C6" i="2"/>
  <c r="C6" i="27"/>
  <c r="C6" i="37"/>
  <c r="C6" i="32"/>
  <c r="C5" i="13"/>
  <c r="C5" i="26"/>
  <c r="C5" i="32"/>
  <c r="C5" i="2"/>
  <c r="C5" i="27"/>
  <c r="C5" i="11"/>
  <c r="C5" i="25"/>
  <c r="C6" i="11"/>
  <c r="C6" i="26"/>
  <c r="C6" i="25"/>
  <c r="C5" i="24"/>
  <c r="C5" i="21"/>
  <c r="C6" i="31"/>
  <c r="C5" i="12"/>
  <c r="C6" i="9"/>
  <c r="C5" i="37"/>
  <c r="C6" i="13"/>
  <c r="C6" i="24"/>
  <c r="C5" i="23"/>
  <c r="C6" i="21"/>
  <c r="C5" i="31"/>
  <c r="C6" i="12"/>
  <c r="C6" i="35"/>
  <c r="C6" i="34"/>
  <c r="C5" i="35"/>
  <c r="C5" i="34"/>
  <c r="Q16" i="31"/>
  <c r="BW31" i="31"/>
  <c r="BW20" i="31" s="1"/>
  <c r="C3" i="12"/>
  <c r="C3" i="31"/>
  <c r="C3" i="21"/>
  <c r="C3" i="23"/>
  <c r="C3" i="24"/>
  <c r="C3" i="25"/>
  <c r="C3" i="27"/>
  <c r="C3" i="26"/>
  <c r="C3" i="2"/>
  <c r="C29" i="31"/>
  <c r="C21" i="31" s="1"/>
  <c r="C3" i="11"/>
  <c r="C3" i="13"/>
  <c r="C3" i="32"/>
  <c r="C7" i="37"/>
  <c r="C3" i="37"/>
  <c r="C7" i="9"/>
  <c r="C3" i="9"/>
  <c r="C3" i="34"/>
  <c r="Z20" i="31"/>
  <c r="Z22" i="31"/>
  <c r="J23" i="31"/>
  <c r="AN20" i="31"/>
  <c r="BB55" i="31"/>
  <c r="AN22" i="31"/>
  <c r="BB57" i="31"/>
  <c r="AG55" i="31"/>
  <c r="AG20" i="31" s="1"/>
  <c r="AG57" i="31"/>
  <c r="AG22" i="31" s="1"/>
  <c r="Z21" i="31"/>
  <c r="Z23" i="31"/>
  <c r="AG54" i="31"/>
  <c r="AG19" i="31" s="1"/>
  <c r="G132" i="11"/>
  <c r="Z34" i="31" s="1"/>
  <c r="E132" i="11"/>
  <c r="BB34" i="31" s="1"/>
  <c r="C132" i="11"/>
  <c r="G120" i="11"/>
  <c r="AG34" i="31" s="1"/>
  <c r="E120" i="11"/>
  <c r="BI34" i="31" s="1"/>
  <c r="C120" i="11"/>
  <c r="G108" i="11"/>
  <c r="AN34" i="31" s="1"/>
  <c r="BP34" i="31"/>
  <c r="G94" i="11"/>
  <c r="Z48" i="31" s="1"/>
  <c r="E94" i="11"/>
  <c r="BB48" i="31" s="1"/>
  <c r="C94" i="11"/>
  <c r="G82" i="11"/>
  <c r="AN48" i="31" s="1"/>
  <c r="E82" i="11"/>
  <c r="BP48" i="31" s="1"/>
  <c r="C82" i="11"/>
  <c r="C109" i="24"/>
  <c r="C110" i="24"/>
  <c r="C111" i="24"/>
  <c r="C112" i="24"/>
  <c r="C114" i="24"/>
  <c r="C115" i="24"/>
  <c r="C116" i="24"/>
  <c r="C108" i="24"/>
  <c r="C98" i="24"/>
  <c r="C99" i="24"/>
  <c r="C100" i="24"/>
  <c r="C101" i="24"/>
  <c r="C103" i="24"/>
  <c r="C104" i="24"/>
  <c r="C97" i="24"/>
  <c r="C87" i="24"/>
  <c r="C88" i="24"/>
  <c r="C89" i="24"/>
  <c r="C90" i="24"/>
  <c r="C92" i="24"/>
  <c r="C93" i="24"/>
  <c r="C86" i="24"/>
  <c r="C74" i="24"/>
  <c r="C75" i="24"/>
  <c r="C76" i="24"/>
  <c r="C77" i="24"/>
  <c r="C79" i="24"/>
  <c r="C80" i="24"/>
  <c r="C73" i="24"/>
  <c r="C63" i="24"/>
  <c r="C64" i="24"/>
  <c r="C65" i="24"/>
  <c r="C66" i="24"/>
  <c r="C68" i="24"/>
  <c r="C69" i="24"/>
  <c r="C62" i="24"/>
  <c r="C109" i="23"/>
  <c r="C110" i="23"/>
  <c r="C111" i="23"/>
  <c r="C112" i="23"/>
  <c r="C114" i="23"/>
  <c r="C115" i="23"/>
  <c r="C116" i="23"/>
  <c r="C108" i="23"/>
  <c r="C98" i="23"/>
  <c r="C99" i="23"/>
  <c r="C100" i="23"/>
  <c r="C101" i="23"/>
  <c r="C103" i="23"/>
  <c r="C104" i="23"/>
  <c r="C105" i="23"/>
  <c r="C97" i="23"/>
  <c r="C87" i="23"/>
  <c r="C88" i="23"/>
  <c r="C89" i="23"/>
  <c r="C90" i="23"/>
  <c r="C92" i="23"/>
  <c r="C93" i="23"/>
  <c r="C94" i="23"/>
  <c r="C86" i="23"/>
  <c r="C74" i="23"/>
  <c r="C75" i="23"/>
  <c r="C76" i="23"/>
  <c r="C77" i="23"/>
  <c r="C79" i="23"/>
  <c r="C80" i="23"/>
  <c r="C81" i="23"/>
  <c r="C73" i="23"/>
  <c r="C68" i="23"/>
  <c r="C69" i="23"/>
  <c r="C70" i="23"/>
  <c r="C64" i="23"/>
  <c r="C65" i="23"/>
  <c r="C66" i="23"/>
  <c r="C63" i="23"/>
  <c r="S16" i="31" l="1"/>
  <c r="R13" i="31"/>
  <c r="CW24" i="31" s="1"/>
  <c r="AG16" i="31"/>
  <c r="AA16" i="31"/>
  <c r="AV24" i="31" s="1"/>
  <c r="Z16" i="31"/>
  <c r="AU24" i="31" s="1"/>
  <c r="J25" i="31"/>
  <c r="J21" i="31"/>
  <c r="J22" i="31"/>
  <c r="J26" i="31"/>
  <c r="J24" i="31"/>
  <c r="C30" i="31"/>
  <c r="C22" i="31"/>
  <c r="C20" i="31"/>
  <c r="BW30" i="31"/>
  <c r="BW19" i="31" s="1"/>
  <c r="BW32" i="31"/>
  <c r="BW21" i="31" s="1"/>
  <c r="BB56" i="31"/>
  <c r="AN21" i="31"/>
  <c r="BB58" i="31"/>
  <c r="AN23" i="31"/>
  <c r="BB54" i="31"/>
  <c r="BB19" i="31" s="1"/>
  <c r="AN19" i="31"/>
  <c r="BI57" i="31"/>
  <c r="BB22" i="31"/>
  <c r="BI55" i="31"/>
  <c r="BB20" i="31"/>
  <c r="J20" i="31"/>
  <c r="J19" i="31"/>
  <c r="C62" i="23"/>
  <c r="C113" i="24"/>
  <c r="C113" i="23"/>
  <c r="C102" i="24"/>
  <c r="C102" i="23"/>
  <c r="C68" i="11"/>
  <c r="C69" i="11"/>
  <c r="C70" i="11"/>
  <c r="C71" i="11"/>
  <c r="C67" i="11"/>
  <c r="C21" i="11"/>
  <c r="AN16" i="31" l="1"/>
  <c r="AU26" i="31" s="1"/>
  <c r="AO16" i="31"/>
  <c r="AV26" i="31" s="1"/>
  <c r="AV16" i="31" s="1"/>
  <c r="J16" i="31"/>
  <c r="CW27" i="31"/>
  <c r="CH30" i="31"/>
  <c r="CR29" i="31"/>
  <c r="BP55" i="31"/>
  <c r="BP20" i="31" s="1"/>
  <c r="BI20" i="31"/>
  <c r="BP57" i="31"/>
  <c r="BP22" i="31" s="1"/>
  <c r="BI22" i="31"/>
  <c r="BI54" i="31"/>
  <c r="BI58" i="31"/>
  <c r="BB23" i="31"/>
  <c r="BB21" i="31"/>
  <c r="BI56" i="31"/>
  <c r="C17" i="31"/>
  <c r="G14" i="9" s="1"/>
  <c r="C30" i="24"/>
  <c r="C35" i="23"/>
  <c r="C22" i="11"/>
  <c r="CM26" i="31" s="1"/>
  <c r="CM19" i="31" s="1"/>
  <c r="C19" i="27"/>
  <c r="C37" i="24"/>
  <c r="C46" i="23"/>
  <c r="C66" i="11"/>
  <c r="C19" i="21"/>
  <c r="C18" i="21"/>
  <c r="C27" i="21"/>
  <c r="C26" i="21"/>
  <c r="C22" i="21"/>
  <c r="C21" i="21"/>
  <c r="BB16" i="31" l="1"/>
  <c r="BW24" i="31" s="1"/>
  <c r="BC16" i="31"/>
  <c r="BX24" i="31" s="1"/>
  <c r="L16" i="31"/>
  <c r="L13" i="31" s="1"/>
  <c r="D29" i="21"/>
  <c r="D30" i="21" s="1"/>
  <c r="D41" i="21"/>
  <c r="D42" i="21" s="1"/>
  <c r="D35" i="21"/>
  <c r="D36" i="21" s="1"/>
  <c r="D47" i="21"/>
  <c r="D48" i="21" s="1"/>
  <c r="CW23" i="31"/>
  <c r="D16" i="11"/>
  <c r="BP56" i="31"/>
  <c r="BP21" i="31" s="1"/>
  <c r="BI21" i="31"/>
  <c r="BP54" i="31"/>
  <c r="BP19" i="31" s="1"/>
  <c r="BI19" i="31"/>
  <c r="BP58" i="31"/>
  <c r="BP23" i="31" s="1"/>
  <c r="BI23" i="31"/>
  <c r="D30" i="31"/>
  <c r="CH23" i="31"/>
  <c r="CR24" i="31"/>
  <c r="C33" i="24"/>
  <c r="C38" i="23"/>
  <c r="C39" i="23"/>
  <c r="C34" i="24"/>
  <c r="C37" i="23"/>
  <c r="C32" i="24"/>
  <c r="C31" i="24"/>
  <c r="C36" i="23"/>
  <c r="G85" i="11"/>
  <c r="C94" i="24"/>
  <c r="C105" i="24"/>
  <c r="G97" i="11"/>
  <c r="C20" i="25"/>
  <c r="D101" i="27"/>
  <c r="C55" i="27"/>
  <c r="C79" i="27"/>
  <c r="C101" i="27"/>
  <c r="C66" i="27"/>
  <c r="C90" i="27"/>
  <c r="C28" i="21"/>
  <c r="C29" i="21" s="1"/>
  <c r="C30" i="21" s="1"/>
  <c r="CM22" i="31" l="1"/>
  <c r="CM16" i="31" s="1"/>
  <c r="G15" i="9"/>
  <c r="BQ16" i="31"/>
  <c r="BX26" i="31" s="1"/>
  <c r="BX16" i="31" s="1"/>
  <c r="BP16" i="31"/>
  <c r="BW26" i="31" s="1"/>
  <c r="C81" i="24"/>
  <c r="Z51" i="31"/>
  <c r="C70" i="24"/>
  <c r="AN51" i="31"/>
  <c r="D50" i="21"/>
  <c r="D28" i="25" s="1"/>
  <c r="D29" i="25" s="1"/>
  <c r="D31" i="25" s="1"/>
  <c r="BI16" i="31"/>
  <c r="BW25" i="31" s="1"/>
  <c r="C57" i="23"/>
  <c r="C32" i="23" s="1"/>
  <c r="C56" i="23"/>
  <c r="C48" i="24"/>
  <c r="C47" i="24"/>
  <c r="C91" i="23"/>
  <c r="C55" i="23" s="1"/>
  <c r="C30" i="23" s="1"/>
  <c r="C78" i="23"/>
  <c r="C52" i="23" s="1"/>
  <c r="C28" i="23" s="1"/>
  <c r="C67" i="23"/>
  <c r="C51" i="23" s="1"/>
  <c r="C26" i="23" s="1"/>
  <c r="D55" i="27"/>
  <c r="D90" i="27"/>
  <c r="E90" i="27" s="1"/>
  <c r="C40" i="27" s="1"/>
  <c r="E101" i="27"/>
  <c r="C41" i="27" s="1"/>
  <c r="D79" i="27"/>
  <c r="E79" i="27" s="1"/>
  <c r="C39" i="27" s="1"/>
  <c r="D66" i="27"/>
  <c r="E66" i="27" s="1"/>
  <c r="BW16" i="31" l="1"/>
  <c r="BY16" i="31" s="1"/>
  <c r="BX13" i="31" s="1"/>
  <c r="CC24" i="31" s="1"/>
  <c r="D51" i="21"/>
  <c r="C23" i="27"/>
  <c r="C31" i="23"/>
  <c r="C20" i="23" s="1"/>
  <c r="C91" i="24"/>
  <c r="C46" i="24" s="1"/>
  <c r="C67" i="24"/>
  <c r="C42" i="24" s="1"/>
  <c r="C78" i="24"/>
  <c r="E55" i="27"/>
  <c r="C32" i="27" s="1"/>
  <c r="C33" i="27"/>
  <c r="C24" i="24" l="1"/>
  <c r="C22" i="27"/>
  <c r="C24" i="27" s="1"/>
  <c r="C14" i="27" s="1"/>
  <c r="C43" i="24"/>
  <c r="C23" i="24" l="1"/>
  <c r="C25" i="24" s="1"/>
  <c r="C14" i="24" s="1"/>
  <c r="C25" i="11"/>
  <c r="C19" i="11"/>
  <c r="C26" i="11"/>
  <c r="C25" i="26"/>
  <c r="C26" i="26" l="1"/>
  <c r="C14" i="26" s="1"/>
  <c r="CW30" i="31"/>
  <c r="C45" i="21"/>
  <c r="C20" i="26"/>
  <c r="C32" i="21"/>
  <c r="CW20" i="31" l="1"/>
  <c r="CW19" i="31"/>
  <c r="C38" i="21"/>
  <c r="C44" i="21"/>
  <c r="C46" i="21" s="1"/>
  <c r="C47" i="21" s="1"/>
  <c r="C48" i="21" s="1"/>
  <c r="C33" i="21"/>
  <c r="C34" i="21" s="1"/>
  <c r="C35" i="21" s="1"/>
  <c r="C39" i="21"/>
  <c r="C36" i="21" l="1"/>
  <c r="C50" i="21"/>
  <c r="CW16" i="31"/>
  <c r="CR26" i="31"/>
  <c r="C40" i="21"/>
  <c r="C41" i="21" s="1"/>
  <c r="C42" i="21" l="1"/>
  <c r="C28" i="25"/>
  <c r="C19" i="23"/>
  <c r="C51" i="21" l="1"/>
  <c r="E50" i="21"/>
  <c r="C29" i="25"/>
  <c r="C21" i="23"/>
  <c r="C14" i="23" s="1"/>
  <c r="C17" i="24" s="1"/>
  <c r="C31" i="25" l="1"/>
  <c r="E51" i="21"/>
  <c r="C14" i="21" s="1"/>
  <c r="C21" i="26"/>
  <c r="F12" i="9" s="1"/>
  <c r="CH27" i="31"/>
  <c r="CR32" i="31"/>
  <c r="G12" i="9" s="1"/>
  <c r="CM27" i="31" l="1"/>
  <c r="CM28" i="31" s="1"/>
  <c r="F15" i="9"/>
  <c r="F13" i="9"/>
  <c r="E31" i="25"/>
  <c r="C14" i="25" s="1"/>
  <c r="C22" i="26" s="1"/>
  <c r="CH19" i="31"/>
  <c r="CH20" i="31"/>
  <c r="AU25" i="31"/>
  <c r="AU16" i="31" l="1"/>
  <c r="C11" i="26"/>
  <c r="CR35" i="31"/>
  <c r="AW16" i="31" l="1"/>
  <c r="AV13" i="31"/>
  <c r="CC23" i="31" s="1"/>
  <c r="CC16" i="31" s="1"/>
  <c r="CR20" i="31"/>
  <c r="CR21" i="31"/>
  <c r="CR19" i="31"/>
  <c r="CR25" i="31" l="1"/>
  <c r="CR16" i="31" s="1"/>
  <c r="CH24" i="31"/>
  <c r="CH16" i="31" s="1"/>
</calcChain>
</file>

<file path=xl/sharedStrings.xml><?xml version="1.0" encoding="utf-8"?>
<sst xmlns="http://schemas.openxmlformats.org/spreadsheetml/2006/main" count="1539" uniqueCount="573">
  <si>
    <t>Max Wash Temperature Available</t>
  </si>
  <si>
    <t>No. Wash Temperature Selections</t>
  </si>
  <si>
    <t>Single</t>
  </si>
  <si>
    <t>2 Temps</t>
  </si>
  <si>
    <t>&gt;2 Temps</t>
  </si>
  <si>
    <t>3 Temps</t>
  </si>
  <si>
    <t>&gt; 3 Temps</t>
  </si>
  <si>
    <t>TUFm (Extra Hot)</t>
  </si>
  <si>
    <t>TUFh (Hot)</t>
  </si>
  <si>
    <t>TUFw (Warm)</t>
  </si>
  <si>
    <t>TUFc (Cold)</t>
  </si>
  <si>
    <t>TUFr (Warm Rinse)</t>
  </si>
  <si>
    <t>Manual</t>
  </si>
  <si>
    <t>Adaptive</t>
  </si>
  <si>
    <t>RMC</t>
  </si>
  <si>
    <t>Lab Name:</t>
  </si>
  <si>
    <t>Product Class:</t>
  </si>
  <si>
    <t>Step 1</t>
  </si>
  <si>
    <t>Step 3</t>
  </si>
  <si>
    <t>"g Force"</t>
  </si>
  <si>
    <t>Warm soak</t>
  </si>
  <si>
    <t>Cold soak</t>
  </si>
  <si>
    <t>15 min. spin</t>
  </si>
  <si>
    <t>4 min. spin</t>
  </si>
  <si>
    <t>Manual water fill control system</t>
  </si>
  <si>
    <t>Adaptive water fill control system</t>
  </si>
  <si>
    <t xml:space="preserve">Test load size </t>
  </si>
  <si>
    <t>Water fill setting</t>
  </si>
  <si>
    <t>Test load size</t>
  </si>
  <si>
    <t>As determined by the Clothes Washer</t>
  </si>
  <si>
    <t>Max Wash Temp. Available</t>
  </si>
  <si>
    <t>≤ 135°F (57.2°C)</t>
  </si>
  <si>
    <t>&gt;2</t>
  </si>
  <si>
    <t>&gt;3</t>
  </si>
  <si>
    <t>≤ 135°F</t>
  </si>
  <si>
    <t>&gt; 135°F</t>
  </si>
  <si>
    <t>(57.2°C)</t>
  </si>
  <si>
    <t>Fmax =</t>
  </si>
  <si>
    <t>Favg =</t>
  </si>
  <si>
    <t>Fmin =</t>
  </si>
  <si>
    <t>lb</t>
  </si>
  <si>
    <t>(kg)</t>
  </si>
  <si>
    <t>Container volume</t>
  </si>
  <si>
    <t>Minimum load</t>
  </si>
  <si>
    <t>Maximum load</t>
  </si>
  <si>
    <t>Average load</t>
  </si>
  <si>
    <t>Test Conditions</t>
  </si>
  <si>
    <t>Clothes Container Capacity</t>
  </si>
  <si>
    <t>Step 2</t>
  </si>
  <si>
    <t>Warm Rinse Option:</t>
  </si>
  <si>
    <t>Yes</t>
  </si>
  <si>
    <t>No</t>
  </si>
  <si>
    <t>Tables</t>
  </si>
  <si>
    <t>Modified Energy Factor (MEF)</t>
  </si>
  <si>
    <t>&gt;3 Temps</t>
  </si>
  <si>
    <t>Uniformly Distributed Wash Temperatures</t>
  </si>
  <si>
    <t>Product Class</t>
  </si>
  <si>
    <t>Multiple Spin Speeds:</t>
  </si>
  <si>
    <t>Fill Control:</t>
  </si>
  <si>
    <t>Both Manual and Adaptive</t>
  </si>
  <si>
    <t>1 Temp</t>
  </si>
  <si>
    <t>Max</t>
  </si>
  <si>
    <t>Min</t>
  </si>
  <si>
    <t>Avg</t>
  </si>
  <si>
    <t>No. of Wash Temp. Selections</t>
  </si>
  <si>
    <t>Table 2.6.6.1 - Standard RMC Values (RMC Standard)</t>
  </si>
  <si>
    <t>Table 2.8 - Test Load Sizes and Water Fill Settings Required</t>
  </si>
  <si>
    <t xml:space="preserve">Table 3.2 - Test Section Reference </t>
  </si>
  <si>
    <t>Test Sections Required</t>
  </si>
  <si>
    <t>-</t>
  </si>
  <si>
    <t>*3.7</t>
  </si>
  <si>
    <t>*Only applicable to machines with warm rinse</t>
  </si>
  <si>
    <t>** &gt; 135°F (57.2°C)</t>
  </si>
  <si>
    <t>** Only applicable to water heating clothes washers on which the maximum wash temperature available exceeds 135°F (57.2°C)</t>
  </si>
  <si>
    <t>Table 4.1.1 - Temperature Use Factors</t>
  </si>
  <si>
    <t>Steam</t>
  </si>
  <si>
    <t>Water Fill Control System</t>
  </si>
  <si>
    <t>Table 4.1.3 - Load Usage Factors</t>
  </si>
  <si>
    <t>Table 5.1 - Test Load Sizes</t>
  </si>
  <si>
    <t>Number Wash Temperature Selections</t>
  </si>
  <si>
    <t>Maximum wash temperature:</t>
  </si>
  <si>
    <t>Type of fill control:</t>
  </si>
  <si>
    <t>Does unit have uniformly distributed warm wash temperature selections:</t>
  </si>
  <si>
    <t>Does unit have warm rinse option:</t>
  </si>
  <si>
    <t>Does unit have multiple spin speeds</t>
  </si>
  <si>
    <t>Number of wash temperature selections:</t>
  </si>
  <si>
    <t>Test Cloth Information</t>
  </si>
  <si>
    <t>120 V ± 2%</t>
  </si>
  <si>
    <t>Cold water temp:</t>
  </si>
  <si>
    <t>Hot water temp:</t>
  </si>
  <si>
    <t>Line voltage:</t>
  </si>
  <si>
    <t>Water pressure:</t>
  </si>
  <si>
    <t>35 psig ± 2.5 psig</t>
  </si>
  <si>
    <t>Weight of machine before adding water:</t>
  </si>
  <si>
    <t>[lbs]</t>
  </si>
  <si>
    <t>Weight of machine after adding water:</t>
  </si>
  <si>
    <t>Capacity (C = W/d)</t>
  </si>
  <si>
    <t>[cubic feet]</t>
  </si>
  <si>
    <t>Lot number:</t>
  </si>
  <si>
    <t>Lot correction factor A:</t>
  </si>
  <si>
    <t>Lot correction factor B:</t>
  </si>
  <si>
    <t>Remaining Moisture Content (RMC)</t>
  </si>
  <si>
    <t>Does product have multiple spin speeds?</t>
  </si>
  <si>
    <t>Min Load</t>
  </si>
  <si>
    <t>Max Load (from Table 5.1)</t>
  </si>
  <si>
    <t>Avg Load (from Table 5.1)</t>
  </si>
  <si>
    <t>Does product have warm rinse?</t>
  </si>
  <si>
    <t>Cold/Cold cycle, Max spin speed:</t>
  </si>
  <si>
    <t>Warm/Warm cycle, Max spin speed:</t>
  </si>
  <si>
    <t>Cold/Cold cycle, Min spin speed:</t>
  </si>
  <si>
    <t>Warm/Warm cycle, Min spin speed:</t>
  </si>
  <si>
    <t>Final RMC-corrected Calculations:</t>
  </si>
  <si>
    <t>Correction Factor A:</t>
  </si>
  <si>
    <t>Correction Factor B:</t>
  </si>
  <si>
    <r>
      <t xml:space="preserve">Temperature Use Factors </t>
    </r>
    <r>
      <rPr>
        <sz val="10"/>
        <color theme="1"/>
        <rFont val="Arial"/>
        <family val="2"/>
      </rPr>
      <t>(Automatically filled in)</t>
    </r>
  </si>
  <si>
    <t>Water and Energy Consumption</t>
  </si>
  <si>
    <t>Type of fill:</t>
  </si>
  <si>
    <t>Cold/Cold cycle:</t>
  </si>
  <si>
    <t>Cold Water [gal]</t>
  </si>
  <si>
    <t>Electrical Energy
[kWh]</t>
  </si>
  <si>
    <t>Hot Water
[gal]</t>
  </si>
  <si>
    <t>Hot/Cold cycle:</t>
  </si>
  <si>
    <t>Extra Hot/Cold cycle:</t>
  </si>
  <si>
    <t>Warm/Warm cycle (if required):</t>
  </si>
  <si>
    <t>Warm/Cold cycle - Temp #1:</t>
  </si>
  <si>
    <t>Warm/Cold cycle - Temp #2 (if required):</t>
  </si>
  <si>
    <t>Warm/Cold cycle - Temp #3 (if required):</t>
  </si>
  <si>
    <t>Warm/Cold cycle - Temp #4 (if required):</t>
  </si>
  <si>
    <t>Warm/Cold cycle - Average values:</t>
  </si>
  <si>
    <t>-- For Manual Fill --</t>
  </si>
  <si>
    <t>-- For Adaptive Fill --</t>
  </si>
  <si>
    <t>Minimum Load Size (Manual Fill)</t>
  </si>
  <si>
    <t>Maximum Load Size (Manual Fill)</t>
  </si>
  <si>
    <t>Minimum Load Size (Adaptive Fill)</t>
  </si>
  <si>
    <t>Average Load Size (Adaptive Fill)</t>
  </si>
  <si>
    <t>Maximum Load Size (Adaptive Fill)</t>
  </si>
  <si>
    <t>Hot Water</t>
  </si>
  <si>
    <t>Total Water
[gal]</t>
  </si>
  <si>
    <t>Other Variables</t>
  </si>
  <si>
    <t>K: Water specific heat [kWh/gal/deg]</t>
  </si>
  <si>
    <t>T: Temperature Rise [°F]</t>
  </si>
  <si>
    <t>Per-Cycle Hot Water Energy</t>
  </si>
  <si>
    <r>
      <t>HE</t>
    </r>
    <r>
      <rPr>
        <vertAlign val="subscript"/>
        <sz val="10"/>
        <color theme="1"/>
        <rFont val="Arial"/>
        <family val="2"/>
      </rPr>
      <t>max</t>
    </r>
  </si>
  <si>
    <r>
      <t>HE</t>
    </r>
    <r>
      <rPr>
        <vertAlign val="subscript"/>
        <sz val="10"/>
        <color theme="1"/>
        <rFont val="Arial"/>
        <family val="2"/>
      </rPr>
      <t>avg</t>
    </r>
  </si>
  <si>
    <r>
      <t>HE</t>
    </r>
    <r>
      <rPr>
        <vertAlign val="subscript"/>
        <sz val="10"/>
        <color theme="1"/>
        <rFont val="Arial"/>
        <family val="2"/>
      </rPr>
      <t>min</t>
    </r>
  </si>
  <si>
    <t>Hot Water Consumption - Gallons per Cycle</t>
  </si>
  <si>
    <r>
      <t>HE</t>
    </r>
    <r>
      <rPr>
        <vertAlign val="subscript"/>
        <sz val="10"/>
        <color theme="1"/>
        <rFont val="Arial"/>
        <family val="2"/>
      </rPr>
      <t>T</t>
    </r>
  </si>
  <si>
    <t>Total Weighted Per-Cycle Hot Water Energy</t>
  </si>
  <si>
    <t>Hot Water Data (from Test Data Inputs tab)</t>
  </si>
  <si>
    <t>[kWh/cycle]</t>
  </si>
  <si>
    <t>Total Weighted Per-Cycle Machine Electrical Energy</t>
  </si>
  <si>
    <t>Electrical Energy Data (from Test Data Inputs tab)</t>
  </si>
  <si>
    <t>Machine Electrical Energy Consumption - kWh per Cycle</t>
  </si>
  <si>
    <t>Total Per-Cycle Energy Consumption (Machine + Hot Water)</t>
  </si>
  <si>
    <t>[kwh/cycle]</t>
  </si>
  <si>
    <t>LAF: Load adjustment factor</t>
  </si>
  <si>
    <t>Variables</t>
  </si>
  <si>
    <t>Max test load weight (from Test Data Inputs tab)</t>
  </si>
  <si>
    <t>RMC (from Calculations - RMC tab)</t>
  </si>
  <si>
    <t>RMC-4%</t>
  </si>
  <si>
    <t>DEF: Nominal energy required</t>
  </si>
  <si>
    <t>[kWh/lb]</t>
  </si>
  <si>
    <t>DUF: Dryer usage factor</t>
  </si>
  <si>
    <t>MEF</t>
  </si>
  <si>
    <t>MEF Inputs</t>
  </si>
  <si>
    <t>Capacity (from Test Data Inputs tab)</t>
  </si>
  <si>
    <t>[cubic feet/kWh/cycle]</t>
  </si>
  <si>
    <t>Cold Water
[gal]</t>
  </si>
  <si>
    <t>Water Consumption Data (from Test Data Inputs tab)</t>
  </si>
  <si>
    <t>Total Water Consumption - Gallons per Cycle</t>
  </si>
  <si>
    <t>Total Weighted Per-Cycle Water Consumption</t>
  </si>
  <si>
    <t>Water Factor (WF)</t>
  </si>
  <si>
    <t>WF</t>
  </si>
  <si>
    <t>WF Inputs</t>
  </si>
  <si>
    <t>[gal/cycle]</t>
  </si>
  <si>
    <t>[gal/cycle/cubic feet]</t>
  </si>
  <si>
    <t>(less than 1.6 cubic feet</t>
  </si>
  <si>
    <t>(1.6 cubic feet or greater)</t>
  </si>
  <si>
    <t>Top-loading, Compact</t>
  </si>
  <si>
    <t>Top-loading, Standard</t>
  </si>
  <si>
    <t>Front-loading, Compact</t>
  </si>
  <si>
    <t>Front-loading, Standard</t>
  </si>
  <si>
    <t>Test Data Inputs</t>
  </si>
  <si>
    <t>Shows the tables from the test procedure</t>
  </si>
  <si>
    <t>Calculations - MEF, WF</t>
  </si>
  <si>
    <t>Calculates MEF and WF</t>
  </si>
  <si>
    <t>Calculates water consumption</t>
  </si>
  <si>
    <t>Calculations - Dryer Energy</t>
  </si>
  <si>
    <t>Calculates dryer energy</t>
  </si>
  <si>
    <t>Calculations - Machine Elec</t>
  </si>
  <si>
    <t>Calculates machine electrical energy and per-cycle electrical consumption</t>
  </si>
  <si>
    <t>Calculations - Hot Water Energy</t>
  </si>
  <si>
    <t>Calculates hot water energy</t>
  </si>
  <si>
    <t>Calculations - RMC</t>
  </si>
  <si>
    <t>Calculates remaining moisture content</t>
  </si>
  <si>
    <t>Drop-Downs</t>
  </si>
  <si>
    <t>Tables used for drop-down menus throughout document</t>
  </si>
  <si>
    <t>Instructions for Completing this Template</t>
  </si>
  <si>
    <t>RMC (Corrected)</t>
  </si>
  <si>
    <t>[% RMC]</t>
  </si>
  <si>
    <t>RMC tests:</t>
  </si>
  <si>
    <t>Water temperature</t>
  </si>
  <si>
    <t xml:space="preserve">    Density of water at this temperature*</t>
  </si>
  <si>
    <t>(liter)</t>
  </si>
  <si>
    <t>&lt;</t>
  </si>
  <si>
    <t>≥</t>
  </si>
  <si>
    <t>(cubic feet)</t>
  </si>
  <si>
    <t>Calculations:</t>
  </si>
  <si>
    <t>RMC - Appendix J1 Test Procedure</t>
  </si>
  <si>
    <t>Prescribed Test Conditions for RCW Energy Test</t>
  </si>
  <si>
    <t>Test Load Sizes (automatically filled in based on Table 5.1)</t>
  </si>
  <si>
    <t>Uniformly distributed warm wash?</t>
  </si>
  <si>
    <t>Warm/Cold cycle - (Calculated Average):</t>
  </si>
  <si>
    <t>Condition as Received:</t>
  </si>
  <si>
    <t>Steam Option:</t>
  </si>
  <si>
    <t>Self-Clean Cycle:</t>
  </si>
  <si>
    <t>[V]</t>
  </si>
  <si>
    <t>[°F]</t>
  </si>
  <si>
    <t>[psig]</t>
  </si>
  <si>
    <t>Cold water pressure:</t>
  </si>
  <si>
    <t>Hot water pressure:</t>
  </si>
  <si>
    <t>Step 4</t>
  </si>
  <si>
    <t>Test Cloth Lot Correction Factors</t>
  </si>
  <si>
    <t>Lot Number</t>
  </si>
  <si>
    <t>A</t>
  </si>
  <si>
    <t>B</t>
  </si>
  <si>
    <t>Source: http://www1.eere.energy.gov/buildings/appliance_standards/residential/clothes_washers_rulemaking.html</t>
  </si>
  <si>
    <t>Does unit have multiple spin speeds:</t>
  </si>
  <si>
    <t>Max Wash Temperature Available (J1)</t>
  </si>
  <si>
    <t>Max Wash Temperature Available (J2)</t>
  </si>
  <si>
    <t>Delay Start Mode:</t>
  </si>
  <si>
    <t>Cycle Finished Mode:</t>
  </si>
  <si>
    <t>Inactive Mode:</t>
  </si>
  <si>
    <t>Off Mode:</t>
  </si>
  <si>
    <t>Water Consumption - Appendix J1 Test Procedure:</t>
  </si>
  <si>
    <t>Dryer Energy - Appendix J1 Test Procedure:</t>
  </si>
  <si>
    <t>Machine Electrical Energy - Appendix J1 Test Procedure:</t>
  </si>
  <si>
    <t>Hot Water Energy - Appendix J1 Test Procedure:</t>
  </si>
  <si>
    <t>Section 3.8</t>
  </si>
  <si>
    <t>Section 4.1.1 - 4.1.3</t>
  </si>
  <si>
    <t>Section 4.1.5 - 4.1.7</t>
  </si>
  <si>
    <t>Section 4.3</t>
  </si>
  <si>
    <t>Section 4.2</t>
  </si>
  <si>
    <t>Total Water</t>
  </si>
  <si>
    <t>Accuracy</t>
  </si>
  <si>
    <t>Date of Last Calibration</t>
  </si>
  <si>
    <t>Deadline for Next Calibration</t>
  </si>
  <si>
    <t>Hot Water [gal]
[gal]</t>
  </si>
  <si>
    <t>Electrical Energy [kWh]</t>
  </si>
  <si>
    <t>Number of Warm/Cold cycles available:</t>
  </si>
  <si>
    <t>Measurement Uncertainty</t>
  </si>
  <si>
    <t>Capacity</t>
  </si>
  <si>
    <t>RMCcorrected (for WarmCold/Multi)</t>
  </si>
  <si>
    <t>QT (for Adaptive models)</t>
  </si>
  <si>
    <t>MEmax</t>
  </si>
  <si>
    <t>MEavg</t>
  </si>
  <si>
    <t>MEmin</t>
  </si>
  <si>
    <t>MET</t>
  </si>
  <si>
    <t>HEmax</t>
  </si>
  <si>
    <t>HEavg</t>
  </si>
  <si>
    <t>HEmin</t>
  </si>
  <si>
    <t>HET</t>
  </si>
  <si>
    <t>ETE</t>
  </si>
  <si>
    <t>EF</t>
  </si>
  <si>
    <t>DE</t>
  </si>
  <si>
    <t>Uncertainty Calculations</t>
  </si>
  <si>
    <t>Ud</t>
  </si>
  <si>
    <t>URMCcorrected(warmcold/multi)</t>
  </si>
  <si>
    <t>UMEmax</t>
  </si>
  <si>
    <t>UMEavg</t>
  </si>
  <si>
    <t>UMEmin</t>
  </si>
  <si>
    <t>UMET</t>
  </si>
  <si>
    <t>UHEmax</t>
  </si>
  <si>
    <t>UHEavg</t>
  </si>
  <si>
    <t>UHEmin</t>
  </si>
  <si>
    <t>UHET</t>
  </si>
  <si>
    <t>UETE</t>
  </si>
  <si>
    <t>UEF</t>
  </si>
  <si>
    <t>UDE</t>
  </si>
  <si>
    <t>UMEF</t>
  </si>
  <si>
    <t>Ucap</t>
  </si>
  <si>
    <t>Partial Derivatives</t>
  </si>
  <si>
    <t>dRMC/dWaftermaxcold</t>
  </si>
  <si>
    <t>dQT/dCcx</t>
  </si>
  <si>
    <t>dMEmax/dEmx</t>
  </si>
  <si>
    <t>dMEavg/dEmx</t>
  </si>
  <si>
    <t>dMEmin/dEmx</t>
  </si>
  <si>
    <t>dMET/dMEmax</t>
  </si>
  <si>
    <t>dHEmax/dHmx</t>
  </si>
  <si>
    <t>dHEavg/dHma</t>
  </si>
  <si>
    <t>dHEmin/dHmn</t>
  </si>
  <si>
    <t>dHET/dHEmax</t>
  </si>
  <si>
    <t>dETE/dMET</t>
  </si>
  <si>
    <t>dEF/dCap</t>
  </si>
  <si>
    <t>dDE/dRMCcorrected</t>
  </si>
  <si>
    <t>dMEF/dCap</t>
  </si>
  <si>
    <t>dRMC/dWinitialmaxcold</t>
  </si>
  <si>
    <t>dQT/dHcx</t>
  </si>
  <si>
    <t>dMEmax/dEhx</t>
  </si>
  <si>
    <t>dMEavg/dEhx</t>
  </si>
  <si>
    <t>dMEmin/dEhx</t>
  </si>
  <si>
    <t>dMET/dMEavg</t>
  </si>
  <si>
    <t>dHEmax/dHhx</t>
  </si>
  <si>
    <t>dHEavg/dHha</t>
  </si>
  <si>
    <t>dHEmin/dHhn</t>
  </si>
  <si>
    <t>dHET/dHEavg</t>
  </si>
  <si>
    <t>dETE/dHET</t>
  </si>
  <si>
    <t>dEF/dETE</t>
  </si>
  <si>
    <t>dMEF/dETE</t>
  </si>
  <si>
    <t>dcap/dd</t>
  </si>
  <si>
    <t>dRMC/dWaftermaxwarm</t>
  </si>
  <si>
    <t>dQT/dCca</t>
  </si>
  <si>
    <t>dMEmax/dEwx</t>
  </si>
  <si>
    <t>dMEavg/dEwx</t>
  </si>
  <si>
    <t>dMEmin/dEwx</t>
  </si>
  <si>
    <t>dMET/dMEmin</t>
  </si>
  <si>
    <t>dHEmax/dHwx</t>
  </si>
  <si>
    <t>dHEavg/dHwa</t>
  </si>
  <si>
    <t>dHEmin/dHwn</t>
  </si>
  <si>
    <t>dHET/dHEmin</t>
  </si>
  <si>
    <t>Inputs (from Calculations - Uncertainty)</t>
  </si>
  <si>
    <t>dMEF/dDE</t>
  </si>
  <si>
    <t>dcap/dWmachine&amp;water</t>
  </si>
  <si>
    <t>dRMC/dWinitialmaxwarm</t>
  </si>
  <si>
    <t>dQT/dHca</t>
  </si>
  <si>
    <t>dMEmax/dEcx</t>
  </si>
  <si>
    <t>dMEavg/dEcx</t>
  </si>
  <si>
    <t>dMEmin/dEcx</t>
  </si>
  <si>
    <t>dHEmax/dHcx</t>
  </si>
  <si>
    <t>dHEavg/dHca</t>
  </si>
  <si>
    <t>dHEmin/dHcn</t>
  </si>
  <si>
    <t>URMCcorrected</t>
  </si>
  <si>
    <t>dcap/dWmachine</t>
  </si>
  <si>
    <t>dRMC/dWaftermincold</t>
  </si>
  <si>
    <t>dQT/dCcn</t>
  </si>
  <si>
    <t>dMEmax/dERx</t>
  </si>
  <si>
    <t>dMEavg/dERx</t>
  </si>
  <si>
    <t>dMEmin/dERx</t>
  </si>
  <si>
    <t>dHEmax/dRx</t>
  </si>
  <si>
    <t>dHEavg/dRa</t>
  </si>
  <si>
    <t>dHEmin/dRn</t>
  </si>
  <si>
    <t>dRMC/dWinitialmincold</t>
  </si>
  <si>
    <t>dQT/dHcn</t>
  </si>
  <si>
    <t>Variables (from Calculations - Dryer Energy)</t>
  </si>
  <si>
    <t>dRMC/dWafterminwarm</t>
  </si>
  <si>
    <t>dRMC/dWinitialminwarm</t>
  </si>
  <si>
    <t>Input (from Calculations - Machine Elec)</t>
  </si>
  <si>
    <t>Hot Water [gal]</t>
  </si>
  <si>
    <t>Input (from Summary of Results)</t>
  </si>
  <si>
    <t>Cap</t>
  </si>
  <si>
    <t>Clothes Container Capacity (from Test Data Inputs Tab)</t>
  </si>
  <si>
    <t>Input (from Calculations - Dryer Energy)</t>
  </si>
  <si>
    <t>QT</t>
  </si>
  <si>
    <t>Input (from Calc's - Water Consumption)</t>
  </si>
  <si>
    <t>measurement</t>
  </si>
  <si>
    <t>Calculations - Uncertainty</t>
  </si>
  <si>
    <t>Calculates measurement uncertainty of all test results</t>
  </si>
  <si>
    <t>Photos</t>
  </si>
  <si>
    <t>Describe the method used to determine the measurement uncertainty of the following measurements:</t>
  </si>
  <si>
    <t>For reference only (Water consumption data is not used in RMC calculation)</t>
  </si>
  <si>
    <t>Step 5</t>
  </si>
  <si>
    <t>Step 6</t>
  </si>
  <si>
    <t>Water Temperature:</t>
  </si>
  <si>
    <t>Title Block</t>
  </si>
  <si>
    <t>File Name:</t>
  </si>
  <si>
    <t>Tab Name:</t>
  </si>
  <si>
    <t>Version Number:</t>
  </si>
  <si>
    <t xml:space="preserve">Latest Revision Date: </t>
  </si>
  <si>
    <t xml:space="preserve">Test Completion Date: </t>
  </si>
  <si>
    <t>Revisions List</t>
  </si>
  <si>
    <t>Version</t>
  </si>
  <si>
    <t>Date</t>
  </si>
  <si>
    <t>Test Report Sign-Off Block</t>
  </si>
  <si>
    <t>Role</t>
  </si>
  <si>
    <t>Entity</t>
  </si>
  <si>
    <t>Test Completion</t>
  </si>
  <si>
    <t>Template Population</t>
  </si>
  <si>
    <t>Reference Test Procedure</t>
  </si>
  <si>
    <t>Table of Contents</t>
  </si>
  <si>
    <t>Tab</t>
  </si>
  <si>
    <t>Contents</t>
  </si>
  <si>
    <t>Instructions and Summary of Template Contents</t>
  </si>
  <si>
    <t>Lab Information, Product Information and Test Results</t>
  </si>
  <si>
    <t>Instrumentation Requirements and Space for Sensor Placement Descriptions</t>
  </si>
  <si>
    <t>Product and Sensor Placement Photos</t>
  </si>
  <si>
    <t>Table of Test Condition Requirements for Each Test</t>
  </si>
  <si>
    <t>Test Measurements Taken Throughout Tests</t>
  </si>
  <si>
    <t xml:space="preserve">1. Lab Information </t>
  </si>
  <si>
    <t>Variable</t>
  </si>
  <si>
    <t>Units</t>
  </si>
  <si>
    <t>[Lab Name]</t>
  </si>
  <si>
    <t>Lab Location:</t>
  </si>
  <si>
    <t>[Location of Lab]</t>
  </si>
  <si>
    <t>Date Test Started:</t>
  </si>
  <si>
    <t>[MM/DD/YYYY]</t>
  </si>
  <si>
    <t>Date Test Finished:</t>
  </si>
  <si>
    <t>Manufacturer:</t>
  </si>
  <si>
    <t>Brand:</t>
  </si>
  <si>
    <t xml:space="preserve">Manufacturer Model Number: </t>
  </si>
  <si>
    <t>Serial Number:</t>
  </si>
  <si>
    <t xml:space="preserve">Date Product Received: </t>
  </si>
  <si>
    <t xml:space="preserve">Received by: </t>
  </si>
  <si>
    <t>Measurement</t>
  </si>
  <si>
    <t>Report Sign-Off Block</t>
  </si>
  <si>
    <t>Setup &amp; Instrumentation</t>
  </si>
  <si>
    <t>Version Control</t>
  </si>
  <si>
    <t>Is an Uncertainty Analysis needed for this test?</t>
  </si>
  <si>
    <t>Are Photos needed for this test?</t>
  </si>
  <si>
    <t>Yes_No</t>
  </si>
  <si>
    <t>Uncertainty_Y_N tag controls uncertainty conditional formatting</t>
  </si>
  <si>
    <t>Photos_Y_N tag controls photos conditional formatting</t>
  </si>
  <si>
    <t>General Info &amp; Test Results</t>
  </si>
  <si>
    <t>(copied from General Info &amp; Test Results tab)</t>
  </si>
  <si>
    <t>Manual and Adaptive</t>
  </si>
  <si>
    <t>Manual Fill</t>
  </si>
  <si>
    <t>Adaptive Fill</t>
  </si>
  <si>
    <t>Electrical Energy</t>
  </si>
  <si>
    <t>Weighted Per-Cycle Machine Electrical Energy [kWh/cycle]</t>
  </si>
  <si>
    <t>MET - Weighted Per-Cycle Machine Electrical Energy [kWh/cycle]</t>
  </si>
  <si>
    <t>QT - Weighted Per-Cycle Water Consumption  [gal/cycle]</t>
  </si>
  <si>
    <t>HET - Weighted Per Cycle Hot Water Energy [kWh/cycle]</t>
  </si>
  <si>
    <t>Manual and Adaptive Fill</t>
  </si>
  <si>
    <t xml:space="preserve">Manual </t>
  </si>
  <si>
    <t>Fill Type:</t>
  </si>
  <si>
    <t>Instructions</t>
  </si>
  <si>
    <t>2. Test Information</t>
  </si>
  <si>
    <t>3. Product Information</t>
  </si>
  <si>
    <t>4. Product Characteristics</t>
  </si>
  <si>
    <t>5. Test Cloth Information</t>
  </si>
  <si>
    <t>6. Cycle Settings Used for Each Test</t>
  </si>
  <si>
    <t>Model #</t>
  </si>
  <si>
    <t>Brand</t>
  </si>
  <si>
    <t xml:space="preserve">Actual Average Test Conditions for RCW Energy Test </t>
  </si>
  <si>
    <t>Revision History</t>
  </si>
  <si>
    <t>Report Review History</t>
  </si>
  <si>
    <t>Date Manufactured: (if available)</t>
  </si>
  <si>
    <t>Uncertainty (±)</t>
  </si>
  <si>
    <t>uncertainty (±)</t>
  </si>
  <si>
    <r>
      <t>[lbs/ft</t>
    </r>
    <r>
      <rPr>
        <vertAlign val="superscript"/>
        <sz val="10"/>
        <color theme="1"/>
        <rFont val="Palatino Linotype"/>
        <family val="1"/>
      </rPr>
      <t>3</t>
    </r>
    <r>
      <rPr>
        <sz val="10"/>
        <color theme="1"/>
        <rFont val="Palatino Linotype"/>
        <family val="1"/>
      </rPr>
      <t>]</t>
    </r>
  </si>
  <si>
    <r>
      <t>Bone dry weight (WI</t>
    </r>
    <r>
      <rPr>
        <vertAlign val="subscript"/>
        <sz val="10"/>
        <color theme="1"/>
        <rFont val="Palatino Linotype"/>
        <family val="1"/>
      </rPr>
      <t>max</t>
    </r>
    <r>
      <rPr>
        <sz val="10"/>
        <color theme="1"/>
        <rFont val="Palatino Linotype"/>
        <family val="1"/>
      </rPr>
      <t>)</t>
    </r>
  </si>
  <si>
    <r>
      <t>Weight after test cycle (WC</t>
    </r>
    <r>
      <rPr>
        <vertAlign val="subscript"/>
        <sz val="10"/>
        <color theme="1"/>
        <rFont val="Palatino Linotype"/>
        <family val="1"/>
      </rPr>
      <t>max</t>
    </r>
    <r>
      <rPr>
        <sz val="10"/>
        <color theme="1"/>
        <rFont val="Palatino Linotype"/>
        <family val="1"/>
      </rPr>
      <t>)</t>
    </r>
  </si>
  <si>
    <r>
      <t xml:space="preserve">Warm/Warm cycle - </t>
    </r>
    <r>
      <rPr>
        <b/>
        <sz val="10"/>
        <color theme="1"/>
        <rFont val="Palatino Linotype"/>
        <family val="1"/>
      </rPr>
      <t>Rinse portion only</t>
    </r>
    <r>
      <rPr>
        <sz val="10"/>
        <color theme="1"/>
        <rFont val="Palatino Linotype"/>
        <family val="1"/>
      </rPr>
      <t>:</t>
    </r>
  </si>
  <si>
    <r>
      <t xml:space="preserve">Warm/Warm cycle - </t>
    </r>
    <r>
      <rPr>
        <b/>
        <sz val="10"/>
        <color theme="1"/>
        <rFont val="Palatino Linotype"/>
        <family val="1"/>
      </rPr>
      <t>Rinse portion only:</t>
    </r>
  </si>
  <si>
    <r>
      <t xml:space="preserve">Temperature Use Factors </t>
    </r>
    <r>
      <rPr>
        <sz val="10"/>
        <color theme="1"/>
        <rFont val="Palatino Linotype"/>
        <family val="1"/>
      </rPr>
      <t>(Automatically filled in)</t>
    </r>
  </si>
  <si>
    <r>
      <t>E</t>
    </r>
    <r>
      <rPr>
        <vertAlign val="subscript"/>
        <sz val="10"/>
        <color theme="1"/>
        <rFont val="Palatino Linotype"/>
        <family val="1"/>
      </rPr>
      <t>TE</t>
    </r>
    <r>
      <rPr>
        <sz val="10"/>
        <color theme="1"/>
        <rFont val="Palatino Linotype"/>
        <family val="1"/>
      </rPr>
      <t xml:space="preserve"> (from Calculations - Machine Elec tab)</t>
    </r>
  </si>
  <si>
    <r>
      <t>D</t>
    </r>
    <r>
      <rPr>
        <vertAlign val="subscript"/>
        <sz val="10"/>
        <color theme="1"/>
        <rFont val="Palatino Linotype"/>
        <family val="1"/>
      </rPr>
      <t>E</t>
    </r>
    <r>
      <rPr>
        <sz val="10"/>
        <color theme="1"/>
        <rFont val="Palatino Linotype"/>
        <family val="1"/>
      </rPr>
      <t xml:space="preserve"> (from Calculations - Dryer Energy tab)</t>
    </r>
  </si>
  <si>
    <r>
      <t>Q</t>
    </r>
    <r>
      <rPr>
        <vertAlign val="subscript"/>
        <sz val="10"/>
        <color theme="1"/>
        <rFont val="Palatino Linotype"/>
        <family val="1"/>
      </rPr>
      <t>T</t>
    </r>
    <r>
      <rPr>
        <sz val="10"/>
        <color theme="1"/>
        <rFont val="Palatino Linotype"/>
        <family val="1"/>
      </rPr>
      <t xml:space="preserve"> (from Calculations - Water Cons. tab)</t>
    </r>
  </si>
  <si>
    <r>
      <t>Q</t>
    </r>
    <r>
      <rPr>
        <vertAlign val="subscript"/>
        <sz val="10"/>
        <color theme="1"/>
        <rFont val="Palatino Linotype"/>
        <family val="1"/>
      </rPr>
      <t>T</t>
    </r>
  </si>
  <si>
    <r>
      <t>D</t>
    </r>
    <r>
      <rPr>
        <vertAlign val="subscript"/>
        <sz val="10"/>
        <color theme="1"/>
        <rFont val="Palatino Linotype"/>
        <family val="1"/>
      </rPr>
      <t>E</t>
    </r>
  </si>
  <si>
    <r>
      <t>ME</t>
    </r>
    <r>
      <rPr>
        <vertAlign val="subscript"/>
        <sz val="10"/>
        <color theme="1"/>
        <rFont val="Palatino Linotype"/>
        <family val="1"/>
      </rPr>
      <t>T</t>
    </r>
  </si>
  <si>
    <r>
      <t>E</t>
    </r>
    <r>
      <rPr>
        <vertAlign val="subscript"/>
        <sz val="10"/>
        <color theme="1"/>
        <rFont val="Palatino Linotype"/>
        <family val="1"/>
      </rPr>
      <t>TE</t>
    </r>
  </si>
  <si>
    <r>
      <t>RMC</t>
    </r>
    <r>
      <rPr>
        <vertAlign val="subscript"/>
        <sz val="10"/>
        <color theme="1"/>
        <rFont val="Palatino Linotype"/>
        <family val="1"/>
      </rPr>
      <t>cold max</t>
    </r>
    <r>
      <rPr>
        <sz val="10"/>
        <color theme="1"/>
        <rFont val="Palatino Linotype"/>
        <family val="1"/>
      </rPr>
      <t xml:space="preserve"> calculation (decimal value):</t>
    </r>
  </si>
  <si>
    <r>
      <t>RMC</t>
    </r>
    <r>
      <rPr>
        <vertAlign val="subscript"/>
        <sz val="10"/>
        <color theme="1"/>
        <rFont val="Palatino Linotype"/>
        <family val="1"/>
      </rPr>
      <t>cold max</t>
    </r>
  </si>
  <si>
    <r>
      <t>RMC</t>
    </r>
    <r>
      <rPr>
        <vertAlign val="subscript"/>
        <sz val="10"/>
        <color theme="1"/>
        <rFont val="Palatino Linotype"/>
        <family val="1"/>
      </rPr>
      <t>cold max-corrected</t>
    </r>
    <r>
      <rPr>
        <sz val="10"/>
        <color theme="1"/>
        <rFont val="Palatino Linotype"/>
        <family val="1"/>
      </rPr>
      <t xml:space="preserve"> calculation (decimal):</t>
    </r>
  </si>
  <si>
    <r>
      <t>RMC</t>
    </r>
    <r>
      <rPr>
        <vertAlign val="subscript"/>
        <sz val="10"/>
        <color theme="1"/>
        <rFont val="Palatino Linotype"/>
        <family val="1"/>
      </rPr>
      <t>cold max-corrected</t>
    </r>
  </si>
  <si>
    <r>
      <t>RMC</t>
    </r>
    <r>
      <rPr>
        <vertAlign val="subscript"/>
        <sz val="10"/>
        <color theme="1"/>
        <rFont val="Palatino Linotype"/>
        <family val="1"/>
      </rPr>
      <t>cold max-corrected</t>
    </r>
    <r>
      <rPr>
        <sz val="10"/>
        <color theme="1"/>
        <rFont val="Palatino Linotype"/>
        <family val="1"/>
      </rPr>
      <t xml:space="preserve"> calculation (percent):</t>
    </r>
  </si>
  <si>
    <r>
      <t>% RMC</t>
    </r>
    <r>
      <rPr>
        <vertAlign val="subscript"/>
        <sz val="10"/>
        <color theme="1"/>
        <rFont val="Palatino Linotype"/>
        <family val="1"/>
      </rPr>
      <t>cold max-corrected</t>
    </r>
  </si>
  <si>
    <r>
      <t>RMC</t>
    </r>
    <r>
      <rPr>
        <vertAlign val="subscript"/>
        <sz val="10"/>
        <color theme="1"/>
        <rFont val="Palatino Linotype"/>
        <family val="1"/>
      </rPr>
      <t>warm max</t>
    </r>
    <r>
      <rPr>
        <sz val="10"/>
        <color theme="1"/>
        <rFont val="Palatino Linotype"/>
        <family val="1"/>
      </rPr>
      <t xml:space="preserve"> calculation (decimal value):</t>
    </r>
  </si>
  <si>
    <r>
      <t>RMC</t>
    </r>
    <r>
      <rPr>
        <vertAlign val="subscript"/>
        <sz val="10"/>
        <color theme="1"/>
        <rFont val="Palatino Linotype"/>
        <family val="1"/>
      </rPr>
      <t>warm max</t>
    </r>
  </si>
  <si>
    <r>
      <t>RMC</t>
    </r>
    <r>
      <rPr>
        <vertAlign val="subscript"/>
        <sz val="10"/>
        <color theme="1"/>
        <rFont val="Palatino Linotype"/>
        <family val="1"/>
      </rPr>
      <t>warm max-corrected</t>
    </r>
    <r>
      <rPr>
        <sz val="10"/>
        <color theme="1"/>
        <rFont val="Palatino Linotype"/>
        <family val="1"/>
      </rPr>
      <t xml:space="preserve"> calculation (decimal):</t>
    </r>
  </si>
  <si>
    <r>
      <t>RMC</t>
    </r>
    <r>
      <rPr>
        <vertAlign val="subscript"/>
        <sz val="10"/>
        <color theme="1"/>
        <rFont val="Palatino Linotype"/>
        <family val="1"/>
      </rPr>
      <t>warm max-corrected</t>
    </r>
  </si>
  <si>
    <r>
      <t>RMC</t>
    </r>
    <r>
      <rPr>
        <vertAlign val="subscript"/>
        <sz val="10"/>
        <color theme="1"/>
        <rFont val="Palatino Linotype"/>
        <family val="1"/>
      </rPr>
      <t>warm max-corrected</t>
    </r>
    <r>
      <rPr>
        <sz val="10"/>
        <color theme="1"/>
        <rFont val="Palatino Linotype"/>
        <family val="1"/>
      </rPr>
      <t xml:space="preserve"> calculation (percent):</t>
    </r>
  </si>
  <si>
    <r>
      <t>% RMC</t>
    </r>
    <r>
      <rPr>
        <vertAlign val="subscript"/>
        <sz val="10"/>
        <color theme="1"/>
        <rFont val="Palatino Linotype"/>
        <family val="1"/>
      </rPr>
      <t>warm max-corrected</t>
    </r>
  </si>
  <si>
    <r>
      <t>RMC</t>
    </r>
    <r>
      <rPr>
        <vertAlign val="subscript"/>
        <sz val="10"/>
        <color theme="1"/>
        <rFont val="Palatino Linotype"/>
        <family val="1"/>
      </rPr>
      <t>cold min</t>
    </r>
    <r>
      <rPr>
        <sz val="10"/>
        <color theme="1"/>
        <rFont val="Palatino Linotype"/>
        <family val="1"/>
      </rPr>
      <t xml:space="preserve"> calculation (decimal value):</t>
    </r>
  </si>
  <si>
    <r>
      <t>RMC</t>
    </r>
    <r>
      <rPr>
        <vertAlign val="subscript"/>
        <sz val="10"/>
        <color theme="1"/>
        <rFont val="Palatino Linotype"/>
        <family val="1"/>
      </rPr>
      <t>cold min</t>
    </r>
  </si>
  <si>
    <r>
      <t>RMC</t>
    </r>
    <r>
      <rPr>
        <vertAlign val="subscript"/>
        <sz val="10"/>
        <color theme="1"/>
        <rFont val="Palatino Linotype"/>
        <family val="1"/>
      </rPr>
      <t>cold min-corrected</t>
    </r>
    <r>
      <rPr>
        <sz val="10"/>
        <color theme="1"/>
        <rFont val="Palatino Linotype"/>
        <family val="1"/>
      </rPr>
      <t xml:space="preserve"> calculation (decimal):</t>
    </r>
  </si>
  <si>
    <r>
      <t>RMC</t>
    </r>
    <r>
      <rPr>
        <vertAlign val="subscript"/>
        <sz val="10"/>
        <color theme="1"/>
        <rFont val="Palatino Linotype"/>
        <family val="1"/>
      </rPr>
      <t>cold min-corrected</t>
    </r>
  </si>
  <si>
    <r>
      <t>RMC</t>
    </r>
    <r>
      <rPr>
        <vertAlign val="subscript"/>
        <sz val="10"/>
        <color theme="1"/>
        <rFont val="Palatino Linotype"/>
        <family val="1"/>
      </rPr>
      <t>cold min-corrected</t>
    </r>
    <r>
      <rPr>
        <sz val="10"/>
        <color theme="1"/>
        <rFont val="Palatino Linotype"/>
        <family val="1"/>
      </rPr>
      <t xml:space="preserve"> calculation (percent):</t>
    </r>
  </si>
  <si>
    <r>
      <t>% RMC</t>
    </r>
    <r>
      <rPr>
        <vertAlign val="subscript"/>
        <sz val="10"/>
        <color theme="1"/>
        <rFont val="Palatino Linotype"/>
        <family val="1"/>
      </rPr>
      <t>cold min-corrected</t>
    </r>
  </si>
  <si>
    <r>
      <t>RMC</t>
    </r>
    <r>
      <rPr>
        <vertAlign val="subscript"/>
        <sz val="10"/>
        <color theme="1"/>
        <rFont val="Palatino Linotype"/>
        <family val="1"/>
      </rPr>
      <t>warm min</t>
    </r>
    <r>
      <rPr>
        <sz val="10"/>
        <color theme="1"/>
        <rFont val="Palatino Linotype"/>
        <family val="1"/>
      </rPr>
      <t xml:space="preserve"> calculation (decimal value):</t>
    </r>
  </si>
  <si>
    <r>
      <t>RMC</t>
    </r>
    <r>
      <rPr>
        <vertAlign val="subscript"/>
        <sz val="10"/>
        <color theme="1"/>
        <rFont val="Palatino Linotype"/>
        <family val="1"/>
      </rPr>
      <t>warm min</t>
    </r>
  </si>
  <si>
    <r>
      <t>RMC</t>
    </r>
    <r>
      <rPr>
        <vertAlign val="subscript"/>
        <sz val="10"/>
        <color theme="1"/>
        <rFont val="Palatino Linotype"/>
        <family val="1"/>
      </rPr>
      <t>warm min-corrected</t>
    </r>
    <r>
      <rPr>
        <sz val="10"/>
        <color theme="1"/>
        <rFont val="Palatino Linotype"/>
        <family val="1"/>
      </rPr>
      <t xml:space="preserve"> calculation (decimal):</t>
    </r>
  </si>
  <si>
    <r>
      <t>RMC</t>
    </r>
    <r>
      <rPr>
        <vertAlign val="subscript"/>
        <sz val="10"/>
        <color theme="1"/>
        <rFont val="Palatino Linotype"/>
        <family val="1"/>
      </rPr>
      <t>warm min-corrected</t>
    </r>
  </si>
  <si>
    <r>
      <t>RMC</t>
    </r>
    <r>
      <rPr>
        <vertAlign val="subscript"/>
        <sz val="10"/>
        <color theme="1"/>
        <rFont val="Palatino Linotype"/>
        <family val="1"/>
      </rPr>
      <t>warm min-corrected</t>
    </r>
    <r>
      <rPr>
        <sz val="10"/>
        <color theme="1"/>
        <rFont val="Palatino Linotype"/>
        <family val="1"/>
      </rPr>
      <t xml:space="preserve"> calculation (percent):</t>
    </r>
  </si>
  <si>
    <r>
      <t>% RMC</t>
    </r>
    <r>
      <rPr>
        <vertAlign val="subscript"/>
        <sz val="10"/>
        <color theme="1"/>
        <rFont val="Palatino Linotype"/>
        <family val="1"/>
      </rPr>
      <t>warm min-corrected</t>
    </r>
  </si>
  <si>
    <r>
      <t>RMC</t>
    </r>
    <r>
      <rPr>
        <vertAlign val="subscript"/>
        <sz val="10"/>
        <color theme="1"/>
        <rFont val="Palatino Linotype"/>
        <family val="1"/>
      </rPr>
      <t>corrected</t>
    </r>
    <r>
      <rPr>
        <sz val="10"/>
        <color theme="1"/>
        <rFont val="Palatino Linotype"/>
        <family val="1"/>
      </rPr>
      <t xml:space="preserve"> calculation (decimal value):</t>
    </r>
  </si>
  <si>
    <r>
      <t>RMC</t>
    </r>
    <r>
      <rPr>
        <vertAlign val="subscript"/>
        <sz val="10"/>
        <color theme="1"/>
        <rFont val="Palatino Linotype"/>
        <family val="1"/>
      </rPr>
      <t>corrected</t>
    </r>
  </si>
  <si>
    <r>
      <t>RMC</t>
    </r>
    <r>
      <rPr>
        <vertAlign val="subscript"/>
        <sz val="10"/>
        <color theme="1"/>
        <rFont val="Palatino Linotype"/>
        <family val="1"/>
      </rPr>
      <t>corrected</t>
    </r>
    <r>
      <rPr>
        <sz val="10"/>
        <color theme="1"/>
        <rFont val="Palatino Linotype"/>
        <family val="1"/>
      </rPr>
      <t xml:space="preserve"> calculation (percent value):</t>
    </r>
  </si>
  <si>
    <r>
      <t>% RMC</t>
    </r>
    <r>
      <rPr>
        <vertAlign val="subscript"/>
        <sz val="10"/>
        <color theme="1"/>
        <rFont val="Palatino Linotype"/>
        <family val="1"/>
      </rPr>
      <t>corrected</t>
    </r>
  </si>
  <si>
    <r>
      <t xml:space="preserve">Temperature Use Factors </t>
    </r>
    <r>
      <rPr>
        <sz val="10"/>
        <color theme="1"/>
        <rFont val="Palatino Linotype"/>
        <family val="1"/>
      </rPr>
      <t>(same for all types)</t>
    </r>
  </si>
  <si>
    <t>Remaining Moisture Content (RMC) - Manual Fill</t>
  </si>
  <si>
    <t>Remaining Moisture Content (RMC) - Adaptive Fill</t>
  </si>
  <si>
    <t>Electrical Energy [JWh]</t>
  </si>
  <si>
    <t>J: Water specific heat [JWh/gal/deg]</t>
  </si>
  <si>
    <t>UWF</t>
  </si>
  <si>
    <t>dWF/dCap</t>
  </si>
  <si>
    <t>dWF/dQT</t>
  </si>
  <si>
    <t>UQT</t>
  </si>
  <si>
    <t>Both Adaptive and Manual</t>
  </si>
  <si>
    <t>UQT Total</t>
  </si>
  <si>
    <t>UMET  Total</t>
  </si>
  <si>
    <t>HET  Total</t>
  </si>
  <si>
    <t>URMCc Total</t>
  </si>
  <si>
    <t>Input (from General Info &amp; Test Results)</t>
  </si>
  <si>
    <t>Input cell</t>
  </si>
  <si>
    <t>Calculated Value (auto-filled)</t>
  </si>
  <si>
    <t>Set-Up (This table should include instrumentation, sensors, and all equipment used during testing)</t>
  </si>
  <si>
    <t>Instrument Type</t>
  </si>
  <si>
    <t>Please explain how the following test conditions were monitored and controlled:</t>
  </si>
  <si>
    <t>Sensor Location</t>
  </si>
  <si>
    <t>Notes/Comments: (Please clarify any pertinent details, unusual events, etc.)</t>
  </si>
  <si>
    <t>Back to Instructions tab</t>
  </si>
  <si>
    <r>
      <t>[lbs/ft</t>
    </r>
    <r>
      <rPr>
        <vertAlign val="superscript"/>
        <sz val="12"/>
        <color theme="1"/>
        <rFont val="Palatino Linotype"/>
        <family val="1"/>
      </rPr>
      <t>3</t>
    </r>
    <r>
      <rPr>
        <sz val="12"/>
        <color theme="1"/>
        <rFont val="Palatino Linotype"/>
        <family val="1"/>
      </rPr>
      <t>]</t>
    </r>
  </si>
  <si>
    <r>
      <t>Bone dry weight (WI</t>
    </r>
    <r>
      <rPr>
        <vertAlign val="subscript"/>
        <sz val="12"/>
        <color theme="1"/>
        <rFont val="Palatino Linotype"/>
        <family val="1"/>
      </rPr>
      <t>max</t>
    </r>
    <r>
      <rPr>
        <sz val="12"/>
        <color theme="1"/>
        <rFont val="Palatino Linotype"/>
        <family val="1"/>
      </rPr>
      <t>)</t>
    </r>
  </si>
  <si>
    <r>
      <t>Weight after test cycle (WC</t>
    </r>
    <r>
      <rPr>
        <vertAlign val="subscript"/>
        <sz val="12"/>
        <color theme="1"/>
        <rFont val="Palatino Linotype"/>
        <family val="1"/>
      </rPr>
      <t>max</t>
    </r>
    <r>
      <rPr>
        <sz val="12"/>
        <color theme="1"/>
        <rFont val="Palatino Linotype"/>
        <family val="1"/>
      </rPr>
      <t>)</t>
    </r>
  </si>
  <si>
    <r>
      <t xml:space="preserve">Warm/Warm cycle - </t>
    </r>
    <r>
      <rPr>
        <b/>
        <sz val="12"/>
        <color theme="1"/>
        <rFont val="Palatino Linotype"/>
        <family val="1"/>
      </rPr>
      <t>Rinse portion only</t>
    </r>
    <r>
      <rPr>
        <sz val="12"/>
        <color theme="1"/>
        <rFont val="Palatino Linotype"/>
        <family val="1"/>
      </rPr>
      <t>:</t>
    </r>
  </si>
  <si>
    <r>
      <t xml:space="preserve">Warm/Warm cycle - </t>
    </r>
    <r>
      <rPr>
        <b/>
        <sz val="12"/>
        <color theme="1"/>
        <rFont val="Palatino Linotype"/>
        <family val="1"/>
      </rPr>
      <t>Rinse portion only:</t>
    </r>
  </si>
  <si>
    <r>
      <t xml:space="preserve">Temperature Use Factors </t>
    </r>
    <r>
      <rPr>
        <sz val="12"/>
        <color theme="1"/>
        <rFont val="Palatino Linotype"/>
        <family val="1"/>
      </rPr>
      <t>(Automatically filled in)</t>
    </r>
  </si>
  <si>
    <t>Calculations -Water Consumption</t>
  </si>
  <si>
    <r>
      <rPr>
        <b/>
        <i/>
        <sz val="11"/>
        <color rgb="FFFF0000"/>
        <rFont val="Palatino Linotype"/>
        <family val="1"/>
      </rPr>
      <t>NOTE: This is only a copy</t>
    </r>
    <r>
      <rPr>
        <i/>
        <sz val="11"/>
        <color rgb="FFFF0000"/>
        <rFont val="Palatino Linotype"/>
        <family val="1"/>
      </rPr>
      <t>; sign off is done in the Report Sign-Off Block tab</t>
    </r>
  </si>
  <si>
    <t>Test room ambient air temperature (for water-heating clothes washers):</t>
  </si>
  <si>
    <t>130 °F - 135 °F</t>
  </si>
  <si>
    <t>55 °F - 60 °F</t>
  </si>
  <si>
    <t>75 °F ± 5 °F</t>
  </si>
  <si>
    <t>Test room ambient air temperature</t>
  </si>
  <si>
    <t>Test room ambient air temperature:</t>
  </si>
  <si>
    <t>Line voltage</t>
  </si>
  <si>
    <t>Hot and Cold water temperatures</t>
  </si>
  <si>
    <t>Hot and Cold water pressures</t>
  </si>
  <si>
    <t>LEGEND</t>
  </si>
  <si>
    <t>Blue tabs have cells requiring inputs</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</si>
  <si>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</si>
  <si>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</si>
  <si>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STEP:</t>
  </si>
  <si>
    <t>FILL IN INPUT CELLS IN THIS TAB:</t>
  </si>
  <si>
    <t>Photos, if applicable</t>
  </si>
  <si>
    <t>Report Sign-off Block</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</si>
  <si>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</si>
  <si>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Test Results</t>
  </si>
  <si>
    <t>Water Temperature - Clothes Container Capacity [°F]</t>
  </si>
  <si>
    <t>Water Consumption [gallons]</t>
  </si>
  <si>
    <t>Energy Consumption [kWh]</t>
  </si>
  <si>
    <t>Weight of Test Cloths [lbs]</t>
  </si>
  <si>
    <t>Weight of Water - Clothes Container Capacity [lbs]</t>
  </si>
  <si>
    <t>Report Review by Test Lab</t>
  </si>
  <si>
    <t>Report Review by DOE</t>
  </si>
  <si>
    <t>DOE</t>
  </si>
  <si>
    <t>[Test Lab Name]</t>
  </si>
  <si>
    <t>Cycle Name (e.g. Normal, Colors, etc.)</t>
  </si>
  <si>
    <t>Wash/Rinse Temperature Designation</t>
  </si>
  <si>
    <t>Soil Level</t>
  </si>
  <si>
    <t>Spin Speed</t>
  </si>
  <si>
    <t>Total Cycle Time Indicated (mins.)</t>
  </si>
  <si>
    <t>Other Default Settings Activated</t>
  </si>
  <si>
    <t>Wash/Rinse Cycle</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</si>
  <si>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</si>
  <si>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</si>
  <si>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1.  Nameplate showing model number and serial number (if applicable)</t>
  </si>
  <si>
    <t>2. FTC EnergyGuide label (if present)</t>
  </si>
  <si>
    <t>3. Control panel (with all available options shown clearly)</t>
  </si>
  <si>
    <t>4.  Placement of all sensors in or around the appliance (for testing).</t>
  </si>
  <si>
    <t>7. Clothes Container filled with Minimum test cloth load (prior to water fill)</t>
  </si>
  <si>
    <t>8. Clothes Container filled with Average test cloth load (prior to water fill)</t>
  </si>
  <si>
    <t>9. Clothes Container filled with Maximum test cloth load (prior to water fill)</t>
  </si>
  <si>
    <t>Instructions for Addendum tab</t>
  </si>
  <si>
    <t>NOTE: This tab is only to be used if you have been instructed to do so by the Technical Monitor. It applies only to machines with "user adjustable adaptive water fill control system".</t>
  </si>
  <si>
    <t>1. On this tab, populate the 'Test Data Inputs for Average Load Size Tests' section.</t>
  </si>
  <si>
    <t>2. On this tab, see section "Values to be entered in Average Load Size Tests of Test Data Inputs tab". Enter these values in the 'Average Load Size Tests' section of the 'Test Data Inputs' tab.</t>
  </si>
  <si>
    <t>Test Data Inputs for Average Load Size Tests (for machines with a "user adjustable adaptive water fill control system")</t>
  </si>
  <si>
    <t>Average Load Size (Most Energy-Intensive Water Fill)</t>
  </si>
  <si>
    <r>
      <t xml:space="preserve">Warm/Warm cycle - </t>
    </r>
    <r>
      <rPr>
        <b/>
        <sz val="12"/>
        <color rgb="FF000000"/>
        <rFont val="Palatino Linotype"/>
        <family val="1"/>
      </rPr>
      <t>Rinse portion only</t>
    </r>
    <r>
      <rPr>
        <sz val="12"/>
        <color rgb="FF000000"/>
        <rFont val="Palatino Linotype"/>
        <family val="1"/>
      </rPr>
      <t>:</t>
    </r>
  </si>
  <si>
    <t>Average Load Size (Least Energy-Intensive Water Fill)</t>
  </si>
  <si>
    <t>Values to be entered in 'Average Test Load Size' section of 'Test Data Inputs' tab</t>
  </si>
  <si>
    <t>Values to Copy into Main Test Template</t>
  </si>
  <si>
    <t>Addendum</t>
  </si>
  <si>
    <t>Used only for machines with a 'user adjustable adaptive water fill control system’. Do NOT use unless instructed to do so by Technical Monitor.</t>
  </si>
  <si>
    <t>5. Indication of “uppermost edge” used for capacity measurement of top-loaders.</t>
  </si>
  <si>
    <t>6. Indication of washer filled to its “uppermost edge” for top-loaders, or total fill volume for front-loaders.</t>
  </si>
  <si>
    <t>Note: Many of the cells below belong to a named range, which is called from other tabs. When editing the contents of this tab, ensure named ranges are maintained.</t>
  </si>
  <si>
    <t>Number of Warm/Cold Cycles Available:</t>
  </si>
  <si>
    <t>10. User instructions printed on underside of lid (or any other location on the clothes washer)</t>
  </si>
  <si>
    <t>11. Additonal photos (if necessary):</t>
  </si>
  <si>
    <t>10 CFR 430 Subpart B Appendix J1:  Uniform Test Method for Measuring the Energy Consumption of Automatic and Semi-Automatic Clothes Washers [77 FR 20292, Apr. 4,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</si>
</sst>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0000"/>
    <numFmt numFmtId="167" formatCode="0.0%"/>
    <numFmt numFmtId="168" formatCode="0.0000"/>
    <numFmt numFmtId="169" formatCode="0.00000000000"/>
  </numFmts>
  <fonts count="65" x14ac:knownFonts="1">
    <font>
      <sz val="11"/>
      <color theme="1"/>
      <name val="Calibri"/>
      <family val="2"/>
      <scheme val="minor"/>
    </font>
    <font>
      <sz val="10"/>
      <color theme="1"/>
      <name val="Arial"/>
      <family val="2"/>
    </font>
    <font>
      <sz val="10"/>
      <color theme="1"/>
      <name val="Arial"/>
      <family val="2"/>
    </font>
    <font>
      <b/>
      <sz val="10"/>
      <color theme="1"/>
      <name val="Arial"/>
      <family val="2"/>
    </font>
    <font>
      <b/>
      <sz val="14"/>
      <color theme="1"/>
      <name val="Arial"/>
      <family val="2"/>
    </font>
    <font>
      <i/>
      <sz val="10"/>
      <color theme="1"/>
      <name val="Arial"/>
      <family val="2"/>
    </font>
    <font>
      <vertAlign val="subscript"/>
      <sz val="10"/>
      <color theme="1"/>
      <name val="Arial"/>
      <family val="2"/>
    </font>
    <font>
      <b/>
      <i/>
      <sz val="10"/>
      <color theme="1"/>
      <name val="Arial"/>
      <family val="2"/>
    </font>
    <font>
      <sz val="11"/>
      <color theme="1"/>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sz val="11"/>
      <name val="Calibri"/>
      <family val="2"/>
      <scheme val="minor"/>
    </font>
    <font>
      <b/>
      <sz val="11"/>
      <name val="Palatino Linotype"/>
      <family val="1"/>
    </font>
    <font>
      <sz val="10"/>
      <color theme="1"/>
      <name val="Palatino Linotype"/>
      <family val="1"/>
    </font>
    <font>
      <i/>
      <sz val="10"/>
      <color theme="1"/>
      <name val="Palatino Linotype"/>
      <family val="1"/>
    </font>
    <font>
      <b/>
      <sz val="10"/>
      <color theme="1"/>
      <name val="Palatino Linotype"/>
      <family val="1"/>
    </font>
    <font>
      <sz val="10"/>
      <name val="Palatino Linotype"/>
      <family val="1"/>
    </font>
    <font>
      <vertAlign val="superscript"/>
      <sz val="10"/>
      <color theme="1"/>
      <name val="Palatino Linotype"/>
      <family val="1"/>
    </font>
    <font>
      <b/>
      <i/>
      <sz val="10"/>
      <color theme="1"/>
      <name val="Palatino Linotype"/>
      <family val="1"/>
    </font>
    <font>
      <vertAlign val="subscript"/>
      <sz val="10"/>
      <color theme="1"/>
      <name val="Palatino Linotype"/>
      <family val="1"/>
    </font>
    <font>
      <b/>
      <sz val="14"/>
      <color theme="1"/>
      <name val="Palatino Linotype"/>
      <family val="1"/>
    </font>
    <font>
      <b/>
      <sz val="10"/>
      <name val="Palatino Linotype"/>
      <family val="1"/>
    </font>
    <font>
      <b/>
      <sz val="12"/>
      <color theme="1"/>
      <name val="Palatino Linotype"/>
      <family val="1"/>
    </font>
    <font>
      <sz val="11"/>
      <color theme="0"/>
      <name val="Calibri"/>
      <family val="2"/>
      <scheme val="minor"/>
    </font>
    <font>
      <sz val="12"/>
      <color theme="1"/>
      <name val="Palatino Linotype"/>
      <family val="1"/>
    </font>
    <font>
      <b/>
      <sz val="12"/>
      <name val="Palatino Linotype"/>
      <family val="1"/>
    </font>
    <font>
      <sz val="12"/>
      <color rgb="FF000000"/>
      <name val="Palatino Linotype"/>
      <family val="1"/>
    </font>
    <font>
      <u/>
      <sz val="12"/>
      <color theme="10"/>
      <name val="Palatino Linotype"/>
      <family val="1"/>
    </font>
    <font>
      <vertAlign val="superscript"/>
      <sz val="12"/>
      <color theme="1"/>
      <name val="Palatino Linotype"/>
      <family val="1"/>
    </font>
    <font>
      <i/>
      <sz val="12"/>
      <color theme="1"/>
      <name val="Palatino Linotype"/>
      <family val="1"/>
    </font>
    <font>
      <b/>
      <i/>
      <sz val="12"/>
      <color theme="1"/>
      <name val="Palatino Linotype"/>
      <family val="1"/>
    </font>
    <font>
      <vertAlign val="subscript"/>
      <sz val="12"/>
      <color theme="1"/>
      <name val="Palatino Linotype"/>
      <family val="1"/>
    </font>
    <font>
      <u/>
      <sz val="12"/>
      <color theme="10"/>
      <name val="Palatino Linotype"/>
      <family val="2"/>
    </font>
    <font>
      <sz val="12"/>
      <name val="Palatino Linotype"/>
      <family val="1"/>
    </font>
    <font>
      <b/>
      <sz val="12"/>
      <color theme="9" tint="-0.499984740745262"/>
      <name val="Palatino Linotype"/>
      <family val="1"/>
    </font>
    <font>
      <b/>
      <sz val="12"/>
      <name val="Palatino Linotype"/>
      <family val="2"/>
    </font>
    <font>
      <i/>
      <sz val="11"/>
      <color rgb="FFFF0000"/>
      <name val="Palatino Linotype"/>
      <family val="1"/>
    </font>
    <font>
      <b/>
      <i/>
      <sz val="11"/>
      <color rgb="FFFF0000"/>
      <name val="Palatino Linotype"/>
      <family val="1"/>
    </font>
    <font>
      <b/>
      <sz val="14"/>
      <name val="Palatino Linotype"/>
      <family val="1"/>
    </font>
    <font>
      <u/>
      <sz val="11"/>
      <color theme="10"/>
      <name val="Palatino Linotype"/>
      <family val="1"/>
    </font>
    <font>
      <sz val="12"/>
      <color theme="0"/>
      <name val="Palatino Linotype"/>
      <family val="2"/>
    </font>
    <font>
      <b/>
      <sz val="12"/>
      <color theme="0"/>
      <name val="Palatino Linotype"/>
      <family val="1"/>
    </font>
    <font>
      <sz val="12"/>
      <color theme="0"/>
      <name val="Palatino Linotype"/>
      <family val="1"/>
    </font>
    <font>
      <sz val="11"/>
      <color theme="0"/>
      <name val="Palatino Linotype"/>
      <family val="2"/>
    </font>
    <font>
      <b/>
      <sz val="10"/>
      <color theme="0"/>
      <name val="Palatino Linotype"/>
      <family val="1"/>
    </font>
    <font>
      <sz val="10"/>
      <color theme="0"/>
      <name val="Palatino Linotype"/>
      <family val="1"/>
    </font>
    <font>
      <sz val="10"/>
      <color theme="0"/>
      <name val="Arial"/>
      <family val="2"/>
    </font>
    <font>
      <sz val="12"/>
      <name val="Palatino Linotype"/>
      <family val="2"/>
    </font>
    <font>
      <sz val="12"/>
      <color rgb="FFFF0000"/>
      <name val="Palatino Linotype"/>
      <family val="1"/>
    </font>
    <font>
      <b/>
      <sz val="12"/>
      <color rgb="FF000000"/>
      <name val="Palatino Linotype"/>
      <family val="1"/>
    </font>
    <font>
      <b/>
      <i/>
      <sz val="12"/>
      <color rgb="FF000000"/>
      <name val="Palatino Linotype"/>
      <family val="1"/>
    </font>
    <font>
      <sz val="12"/>
      <color rgb="FFFFFFFF"/>
      <name val="Palatino Linotype"/>
      <family val="1"/>
    </font>
    <font>
      <sz val="10"/>
      <color rgb="FFFF0000"/>
      <name val="Palatino Linotype"/>
      <family val="1"/>
    </font>
  </fonts>
  <fills count="29">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5"/>
      </patternFill>
    </fill>
    <fill>
      <patternFill patternType="solid">
        <fgColor theme="4" tint="0.59999389629810485"/>
        <bgColor indexed="65"/>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FFFF00"/>
        <bgColor indexed="64"/>
      </patternFill>
    </fill>
    <fill>
      <patternFill patternType="solid">
        <fgColor theme="0"/>
        <bgColor theme="0"/>
      </patternFill>
    </fill>
    <fill>
      <patternFill patternType="solid">
        <fgColor theme="5" tint="0.39997558519241921"/>
        <bgColor indexed="65"/>
      </patternFill>
    </fill>
    <fill>
      <patternFill patternType="solid">
        <fgColor rgb="FFFFFFCC"/>
        <bgColor indexed="64"/>
      </patternFill>
    </fill>
    <fill>
      <patternFill patternType="solid">
        <fgColor rgb="FF0066CC"/>
        <bgColor indexed="64"/>
      </patternFill>
    </fill>
    <fill>
      <patternFill patternType="solid">
        <fgColor rgb="FF99CCFF"/>
        <bgColor indexed="64"/>
      </patternFill>
    </fill>
    <fill>
      <patternFill patternType="solid">
        <fgColor rgb="FF800000"/>
        <bgColor indexed="64"/>
      </patternFill>
    </fill>
    <fill>
      <patternFill patternType="lightUp">
        <fgColor auto="1"/>
        <bgColor rgb="FFD8D8D8"/>
      </patternFill>
    </fill>
    <fill>
      <patternFill patternType="solid">
        <fgColor rgb="FFCCFFCC"/>
        <bgColor indexed="64"/>
      </patternFill>
    </fill>
    <fill>
      <patternFill patternType="solid">
        <fgColor theme="8" tint="0.39997558519241921"/>
        <bgColor indexed="64"/>
      </patternFill>
    </fill>
    <fill>
      <patternFill patternType="solid">
        <fgColor theme="8" tint="0.39997558519241921"/>
        <bgColor theme="3" tint="0.59996337778862885"/>
      </patternFill>
    </fill>
    <fill>
      <patternFill patternType="solid">
        <fgColor rgb="FF800000"/>
        <bgColor theme="3" tint="0.59996337778862885"/>
      </patternFill>
    </fill>
    <fill>
      <patternFill patternType="solid">
        <fgColor rgb="FFFFFFFF"/>
        <bgColor rgb="FF000000"/>
      </patternFill>
    </fill>
    <fill>
      <patternFill patternType="solid">
        <fgColor rgb="FF92CDDC"/>
        <bgColor rgb="FF8DB4E2"/>
      </patternFill>
    </fill>
    <fill>
      <patternFill patternType="solid">
        <fgColor rgb="FF800000"/>
        <bgColor rgb="FF8DB4E2"/>
      </patternFill>
    </fill>
  </fills>
  <borders count="1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right style="thin">
        <color indexed="64"/>
      </right>
      <top style="thin">
        <color indexed="64"/>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
      <left style="thin">
        <color indexed="64"/>
      </left>
      <right style="medium">
        <color indexed="64"/>
      </right>
      <top/>
      <bottom style="thin">
        <color theme="0" tint="-0.249977111117893"/>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top/>
      <bottom style="thin">
        <color theme="0" tint="-0.14996795556505021"/>
      </bottom>
      <diagonal/>
    </border>
    <border>
      <left style="thin">
        <color indexed="64"/>
      </left>
      <right style="medium">
        <color indexed="64"/>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medium">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thin">
        <color theme="0" tint="-0.14993743705557422"/>
      </left>
      <right style="thin">
        <color theme="0" tint="-0.14993743705557422"/>
      </right>
      <top style="thin">
        <color theme="0" tint="-0.14996795556505021"/>
      </top>
      <bottom style="medium">
        <color indexed="64"/>
      </bottom>
      <diagonal/>
    </border>
    <border>
      <left style="medium">
        <color indexed="64"/>
      </left>
      <right style="thin">
        <color indexed="64"/>
      </right>
      <top style="thin">
        <color theme="0" tint="-0.14996795556505021"/>
      </top>
      <bottom style="medium">
        <color indexed="64"/>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theme="0" tint="-0.14993743705557422"/>
      </left>
      <right style="thin">
        <color theme="0" tint="-0.14993743705557422"/>
      </right>
      <top/>
      <bottom style="thin">
        <color theme="0" tint="-0.14996795556505021"/>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
      <left style="medium">
        <color indexed="64"/>
      </left>
      <right/>
      <top/>
      <bottom style="thin">
        <color theme="0" tint="-0.249977111117893"/>
      </bottom>
      <diagonal/>
    </border>
    <border>
      <left style="medium">
        <color indexed="64"/>
      </left>
      <right/>
      <top style="thin">
        <color theme="0" tint="-0.249977111117893"/>
      </top>
      <bottom style="medium">
        <color indexed="64"/>
      </bottom>
      <diagonal/>
    </border>
    <border>
      <left style="medium">
        <color indexed="64"/>
      </left>
      <right/>
      <top style="thin">
        <color theme="0" tint="-0.249977111117893"/>
      </top>
      <bottom style="thin">
        <color theme="0" tint="-0.249977111117893"/>
      </bottom>
      <diagonal/>
    </border>
    <border>
      <left style="thin">
        <color indexed="64"/>
      </left>
      <right style="thin">
        <color indexed="64"/>
      </right>
      <top style="medium">
        <color indexed="64"/>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right style="medium">
        <color indexed="64"/>
      </right>
      <top/>
      <bottom style="thin">
        <color theme="0" tint="-0.249977111117893"/>
      </bottom>
      <diagonal/>
    </border>
    <border>
      <left/>
      <right style="thin">
        <color indexed="64"/>
      </right>
      <top style="medium">
        <color indexed="64"/>
      </top>
      <bottom style="thin">
        <color indexed="64"/>
      </bottom>
      <diagonal/>
    </border>
    <border>
      <left/>
      <right style="thin">
        <color indexed="64"/>
      </right>
      <top style="thin">
        <color indexed="64"/>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top style="thin">
        <color indexed="64"/>
      </top>
      <bottom style="thin">
        <color theme="0" tint="-0.249977111117893"/>
      </bottom>
      <diagonal/>
    </border>
    <border>
      <left/>
      <right style="thin">
        <color indexed="64"/>
      </right>
      <top style="medium">
        <color indexed="64"/>
      </top>
      <bottom style="medium">
        <color indexed="64"/>
      </bottom>
      <diagonal/>
    </border>
    <border>
      <left/>
      <right style="thin">
        <color indexed="64"/>
      </right>
      <top style="thin">
        <color theme="0" tint="-0.249977111117893"/>
      </top>
      <bottom style="medium">
        <color indexed="64"/>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style="medium">
        <color indexed="64"/>
      </left>
      <right style="thin">
        <color theme="0" tint="-0.249977111117893"/>
      </right>
      <top style="medium">
        <color indexed="64"/>
      </top>
      <bottom style="thin">
        <color theme="0" tint="-0.249977111117893"/>
      </bottom>
      <diagonal/>
    </border>
    <border>
      <left style="thin">
        <color theme="0" tint="-0.249977111117893"/>
      </left>
      <right style="thin">
        <color theme="0" tint="-0.249977111117893"/>
      </right>
      <top style="medium">
        <color indexed="64"/>
      </top>
      <bottom style="thin">
        <color theme="0" tint="-0.249977111117893"/>
      </bottom>
      <diagonal/>
    </border>
    <border>
      <left style="thin">
        <color theme="0" tint="-0.249977111117893"/>
      </left>
      <right style="medium">
        <color indexed="64"/>
      </right>
      <top style="medium">
        <color indexed="64"/>
      </top>
      <bottom style="thin">
        <color theme="0" tint="-0.249977111117893"/>
      </bottom>
      <diagonal/>
    </border>
    <border>
      <left style="medium">
        <color indexed="64"/>
      </left>
      <right style="thin">
        <color indexed="64"/>
      </right>
      <top style="thin">
        <color rgb="FFD9D9D9"/>
      </top>
      <bottom style="thin">
        <color rgb="FFD9D9D9"/>
      </bottom>
      <diagonal/>
    </border>
    <border>
      <left style="medium">
        <color indexed="64"/>
      </left>
      <right style="thin">
        <color indexed="64"/>
      </right>
      <top style="thin">
        <color rgb="FFD9D9D9"/>
      </top>
      <bottom style="medium">
        <color indexed="64"/>
      </bottom>
      <diagonal/>
    </border>
    <border>
      <left style="medium">
        <color indexed="64"/>
      </left>
      <right style="thin">
        <color indexed="64"/>
      </right>
      <top style="thin">
        <color theme="0" tint="-0.249977111117893"/>
      </top>
      <bottom/>
      <diagonal/>
    </border>
    <border>
      <left style="thin">
        <color indexed="64"/>
      </left>
      <right style="medium">
        <color indexed="64"/>
      </right>
      <top style="thin">
        <color theme="0" tint="-0.249977111117893"/>
      </top>
      <bottom/>
      <diagonal/>
    </border>
  </borders>
  <cellStyleXfs count="20">
    <xf numFmtId="0" fontId="0" fillId="0" borderId="0"/>
    <xf numFmtId="0" fontId="8" fillId="6" borderId="0" applyNumberFormat="0" applyBorder="0" applyAlignment="0" applyProtection="0"/>
    <xf numFmtId="0" fontId="8" fillId="7" borderId="0" applyNumberFormat="0" applyBorder="0" applyAlignment="0" applyProtection="0"/>
    <xf numFmtId="0" fontId="9" fillId="0" borderId="0"/>
    <xf numFmtId="0" fontId="10" fillId="8" borderId="0" applyNumberFormat="0" applyBorder="0" applyProtection="0">
      <alignment horizontal="left" vertical="center"/>
    </xf>
    <xf numFmtId="0" fontId="14" fillId="9" borderId="1">
      <alignment horizontal="center" vertical="center"/>
    </xf>
    <xf numFmtId="0" fontId="15" fillId="10" borderId="1" applyNumberFormat="0" applyAlignment="0" applyProtection="0"/>
    <xf numFmtId="0" fontId="11" fillId="0" borderId="1">
      <alignment horizontal="center"/>
    </xf>
    <xf numFmtId="0" fontId="16" fillId="11" borderId="0" applyNumberFormat="0" applyAlignment="0" applyProtection="0"/>
    <xf numFmtId="0" fontId="11" fillId="0" borderId="1">
      <alignment horizontal="center" vertical="center"/>
    </xf>
    <xf numFmtId="0" fontId="17" fillId="12" borderId="1" applyNumberFormat="0" applyProtection="0">
      <alignment horizontal="center" vertical="center"/>
    </xf>
    <xf numFmtId="0" fontId="18" fillId="13" borderId="1" applyNumberFormat="0" applyProtection="0">
      <alignment horizontal="center" vertical="center"/>
    </xf>
    <xf numFmtId="0" fontId="19" fillId="14" borderId="0"/>
    <xf numFmtId="0" fontId="13" fillId="0" borderId="0"/>
    <xf numFmtId="0" fontId="13" fillId="0" borderId="13">
      <alignment horizontal="center" vertical="center" wrapText="1"/>
    </xf>
    <xf numFmtId="0" fontId="15" fillId="12" borderId="1" applyNumberFormat="0" applyProtection="0">
      <alignment horizontal="center" vertical="center"/>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xf numFmtId="0" fontId="35" fillId="16" borderId="0" applyNumberFormat="0" applyBorder="0" applyAlignment="0" applyProtection="0"/>
    <xf numFmtId="0" fontId="9" fillId="0" borderId="0"/>
  </cellStyleXfs>
  <cellXfs count="866">
    <xf numFmtId="0" fontId="0" fillId="0" borderId="0" xfId="0"/>
    <xf numFmtId="0" fontId="2" fillId="4" borderId="0" xfId="0" applyFont="1" applyFill="1"/>
    <xf numFmtId="0" fontId="2" fillId="4" borderId="0" xfId="0" applyFont="1" applyFill="1" applyBorder="1"/>
    <xf numFmtId="0" fontId="2" fillId="4" borderId="0" xfId="0" applyFont="1" applyFill="1" applyBorder="1" applyAlignment="1">
      <alignment horizontal="left"/>
    </xf>
    <xf numFmtId="0" fontId="2" fillId="4" borderId="39" xfId="0" applyFont="1" applyFill="1" applyBorder="1"/>
    <xf numFmtId="0" fontId="2" fillId="4" borderId="40" xfId="0" applyFont="1" applyFill="1" applyBorder="1"/>
    <xf numFmtId="0" fontId="2" fillId="4" borderId="41" xfId="0" applyFont="1" applyFill="1" applyBorder="1"/>
    <xf numFmtId="0" fontId="2" fillId="4" borderId="42" xfId="0" applyFont="1" applyFill="1" applyBorder="1"/>
    <xf numFmtId="0" fontId="2" fillId="4" borderId="43" xfId="0" applyFont="1" applyFill="1" applyBorder="1"/>
    <xf numFmtId="0" fontId="3" fillId="4" borderId="0" xfId="0" applyFont="1" applyFill="1" applyBorder="1" applyAlignment="1">
      <alignment horizontal="center"/>
    </xf>
    <xf numFmtId="0" fontId="2" fillId="4" borderId="0" xfId="0" applyFont="1" applyFill="1" applyBorder="1" applyAlignment="1">
      <alignment horizontal="center"/>
    </xf>
    <xf numFmtId="0" fontId="2" fillId="4" borderId="41" xfId="0" applyFont="1" applyFill="1" applyBorder="1" applyAlignment="1">
      <alignment horizontal="left"/>
    </xf>
    <xf numFmtId="0" fontId="3" fillId="4" borderId="0" xfId="0" applyFont="1" applyFill="1"/>
    <xf numFmtId="0" fontId="4" fillId="4" borderId="0" xfId="0" applyFont="1" applyFill="1"/>
    <xf numFmtId="0" fontId="2" fillId="3" borderId="36" xfId="0" applyFont="1" applyFill="1" applyBorder="1"/>
    <xf numFmtId="0" fontId="3" fillId="3" borderId="16" xfId="0" applyFont="1" applyFill="1" applyBorder="1"/>
    <xf numFmtId="0" fontId="2" fillId="3" borderId="18" xfId="0" applyFont="1" applyFill="1" applyBorder="1"/>
    <xf numFmtId="0" fontId="7" fillId="4" borderId="39" xfId="0" applyFont="1" applyFill="1" applyBorder="1"/>
    <xf numFmtId="0" fontId="2" fillId="4" borderId="39" xfId="0" applyFont="1" applyFill="1" applyBorder="1" applyAlignment="1">
      <alignment horizontal="left"/>
    </xf>
    <xf numFmtId="0" fontId="5" fillId="4" borderId="0" xfId="0" applyFont="1" applyFill="1" applyBorder="1"/>
    <xf numFmtId="0" fontId="3" fillId="3" borderId="39" xfId="0" quotePrefix="1" applyFont="1" applyFill="1" applyBorder="1"/>
    <xf numFmtId="0" fontId="2" fillId="3" borderId="40" xfId="0" applyFont="1" applyFill="1" applyBorder="1"/>
    <xf numFmtId="0" fontId="3" fillId="4" borderId="40" xfId="0" applyFont="1" applyFill="1" applyBorder="1" applyAlignment="1">
      <alignment horizontal="center" wrapText="1"/>
    </xf>
    <xf numFmtId="0" fontId="3" fillId="4" borderId="14" xfId="0" applyFont="1" applyFill="1" applyBorder="1"/>
    <xf numFmtId="0" fontId="3" fillId="3" borderId="34" xfId="0" quotePrefix="1" applyFont="1" applyFill="1" applyBorder="1"/>
    <xf numFmtId="2" fontId="2" fillId="5" borderId="20" xfId="0" applyNumberFormat="1" applyFont="1" applyFill="1" applyBorder="1" applyAlignment="1">
      <alignment horizontal="center"/>
    </xf>
    <xf numFmtId="0" fontId="2" fillId="4" borderId="15" xfId="0" applyFont="1" applyFill="1" applyBorder="1" applyAlignment="1">
      <alignment horizontal="center" wrapText="1"/>
    </xf>
    <xf numFmtId="0" fontId="3" fillId="4" borderId="40" xfId="0" applyFont="1" applyFill="1" applyBorder="1" applyAlignment="1">
      <alignment horizontal="center"/>
    </xf>
    <xf numFmtId="0" fontId="3" fillId="3" borderId="14" xfId="0" applyFont="1" applyFill="1" applyBorder="1" applyAlignment="1">
      <alignment horizontal="left"/>
    </xf>
    <xf numFmtId="0" fontId="2" fillId="3" borderId="15" xfId="0" applyFont="1" applyFill="1" applyBorder="1" applyAlignment="1">
      <alignment horizontal="left"/>
    </xf>
    <xf numFmtId="0" fontId="3" fillId="3" borderId="34" xfId="0" applyFont="1" applyFill="1" applyBorder="1" applyAlignment="1">
      <alignment horizontal="left"/>
    </xf>
    <xf numFmtId="0" fontId="2" fillId="3" borderId="36" xfId="0" applyFont="1" applyFill="1" applyBorder="1" applyAlignment="1">
      <alignment horizontal="center"/>
    </xf>
    <xf numFmtId="2" fontId="2" fillId="4" borderId="40" xfId="0" applyNumberFormat="1" applyFont="1" applyFill="1" applyBorder="1" applyAlignment="1">
      <alignment horizontal="center"/>
    </xf>
    <xf numFmtId="2" fontId="2" fillId="4" borderId="43" xfId="0" applyNumberFormat="1" applyFont="1" applyFill="1" applyBorder="1" applyAlignment="1">
      <alignment horizontal="center"/>
    </xf>
    <xf numFmtId="2" fontId="3" fillId="4" borderId="40" xfId="0" applyNumberFormat="1" applyFont="1" applyFill="1" applyBorder="1" applyAlignment="1">
      <alignment horizontal="center"/>
    </xf>
    <xf numFmtId="2" fontId="2" fillId="3" borderId="40" xfId="0" applyNumberFormat="1" applyFont="1" applyFill="1" applyBorder="1"/>
    <xf numFmtId="0" fontId="2" fillId="4" borderId="40" xfId="0" applyFont="1" applyFill="1" applyBorder="1" applyAlignment="1">
      <alignment horizontal="center"/>
    </xf>
    <xf numFmtId="166" fontId="2" fillId="4" borderId="43" xfId="0" applyNumberFormat="1" applyFont="1" applyFill="1" applyBorder="1" applyAlignment="1">
      <alignment horizontal="center"/>
    </xf>
    <xf numFmtId="0" fontId="1" fillId="4" borderId="39" xfId="0" applyFont="1" applyFill="1" applyBorder="1"/>
    <xf numFmtId="0" fontId="1" fillId="4" borderId="40" xfId="0" applyFont="1" applyFill="1" applyBorder="1"/>
    <xf numFmtId="0" fontId="1" fillId="4" borderId="0" xfId="0" applyFont="1" applyFill="1" applyBorder="1"/>
    <xf numFmtId="0" fontId="1" fillId="4" borderId="41" xfId="0" applyFont="1" applyFill="1" applyBorder="1"/>
    <xf numFmtId="0" fontId="1" fillId="4" borderId="43" xfId="0" applyFont="1" applyFill="1" applyBorder="1"/>
    <xf numFmtId="14" fontId="9" fillId="0" borderId="0" xfId="3" applyNumberFormat="1"/>
    <xf numFmtId="0" fontId="9" fillId="0" borderId="0" xfId="3"/>
    <xf numFmtId="0" fontId="10" fillId="8" borderId="16" xfId="4" applyBorder="1">
      <alignment horizontal="left" vertical="center"/>
    </xf>
    <xf numFmtId="0" fontId="11" fillId="0" borderId="39" xfId="3" applyFont="1" applyBorder="1"/>
    <xf numFmtId="0" fontId="11" fillId="0" borderId="0" xfId="3" applyFont="1"/>
    <xf numFmtId="0" fontId="9" fillId="0" borderId="39" xfId="3" applyNumberFormat="1" applyBorder="1"/>
    <xf numFmtId="0" fontId="11" fillId="0" borderId="40" xfId="3" applyNumberFormat="1" applyFont="1" applyBorder="1" applyAlignment="1">
      <alignment horizontal="left"/>
    </xf>
    <xf numFmtId="14" fontId="11" fillId="0" borderId="40" xfId="3" applyNumberFormat="1" applyFont="1" applyBorder="1" applyAlignment="1">
      <alignment horizontal="left"/>
    </xf>
    <xf numFmtId="0" fontId="11" fillId="0" borderId="41" xfId="3" applyFont="1" applyBorder="1"/>
    <xf numFmtId="14" fontId="11" fillId="0" borderId="43" xfId="3" applyNumberFormat="1" applyFont="1" applyBorder="1" applyAlignment="1">
      <alignment horizontal="left"/>
    </xf>
    <xf numFmtId="0" fontId="10" fillId="8" borderId="18" xfId="4" applyBorder="1">
      <alignment horizontal="left" vertical="center"/>
    </xf>
    <xf numFmtId="0" fontId="11" fillId="0" borderId="0" xfId="3" applyFont="1" applyAlignment="1">
      <alignment horizontal="center"/>
    </xf>
    <xf numFmtId="0" fontId="9" fillId="0" borderId="0" xfId="3" applyNumberFormat="1"/>
    <xf numFmtId="0" fontId="10" fillId="8" borderId="17" xfId="4" applyBorder="1">
      <alignment horizontal="left" vertical="center"/>
    </xf>
    <xf numFmtId="0" fontId="9" fillId="0" borderId="0" xfId="3" applyBorder="1"/>
    <xf numFmtId="0" fontId="11" fillId="0" borderId="0" xfId="3" applyFont="1" applyAlignment="1">
      <alignment horizontal="left"/>
    </xf>
    <xf numFmtId="0" fontId="12" fillId="0" borderId="0" xfId="3" applyFont="1" applyBorder="1" applyAlignment="1">
      <alignment horizontal="left"/>
    </xf>
    <xf numFmtId="0" fontId="9" fillId="0" borderId="0" xfId="3" applyFill="1" applyBorder="1"/>
    <xf numFmtId="0" fontId="2" fillId="3" borderId="18" xfId="0" applyFont="1" applyFill="1" applyBorder="1" applyAlignment="1">
      <alignment horizontal="left"/>
    </xf>
    <xf numFmtId="0" fontId="3" fillId="3" borderId="16" xfId="0" applyFont="1" applyFill="1" applyBorder="1" applyAlignment="1">
      <alignment horizontal="left"/>
    </xf>
    <xf numFmtId="2" fontId="2" fillId="4" borderId="40" xfId="0" applyNumberFormat="1" applyFont="1" applyFill="1" applyBorder="1" applyAlignment="1">
      <alignment horizontal="left"/>
    </xf>
    <xf numFmtId="2" fontId="2" fillId="4" borderId="38" xfId="0" applyNumberFormat="1" applyFont="1" applyFill="1" applyBorder="1" applyAlignment="1">
      <alignment horizontal="left"/>
    </xf>
    <xf numFmtId="2" fontId="2" fillId="4" borderId="43" xfId="0" applyNumberFormat="1" applyFont="1" applyFill="1" applyBorder="1" applyAlignment="1">
      <alignment horizontal="left"/>
    </xf>
    <xf numFmtId="0" fontId="12" fillId="0" borderId="0" xfId="3" applyFont="1" applyBorder="1" applyAlignment="1">
      <alignment horizontal="left"/>
    </xf>
    <xf numFmtId="0" fontId="25" fillId="4" borderId="0" xfId="0" applyFont="1" applyFill="1"/>
    <xf numFmtId="0" fontId="25" fillId="4" borderId="0" xfId="0" applyFont="1" applyFill="1" applyAlignment="1">
      <alignment horizontal="left"/>
    </xf>
    <xf numFmtId="0" fontId="11" fillId="0" borderId="39" xfId="3" applyNumberFormat="1" applyFont="1" applyBorder="1"/>
    <xf numFmtId="0" fontId="24" fillId="8" borderId="34" xfId="4" applyFont="1" applyBorder="1">
      <alignment horizontal="left" vertical="center"/>
    </xf>
    <xf numFmtId="0" fontId="24" fillId="8" borderId="35" xfId="4" applyFont="1" applyBorder="1">
      <alignment horizontal="left" vertical="center"/>
    </xf>
    <xf numFmtId="0" fontId="24" fillId="8" borderId="36" xfId="4" applyFont="1" applyBorder="1">
      <alignment horizontal="left" vertical="center"/>
    </xf>
    <xf numFmtId="0" fontId="24" fillId="8" borderId="14" xfId="4" applyFont="1" applyBorder="1">
      <alignment horizontal="left" vertical="center"/>
    </xf>
    <xf numFmtId="0" fontId="24" fillId="8" borderId="15" xfId="4" applyFont="1" applyBorder="1">
      <alignment horizontal="left" vertical="center"/>
    </xf>
    <xf numFmtId="0" fontId="25" fillId="4" borderId="20" xfId="0" applyFont="1" applyFill="1" applyBorder="1"/>
    <xf numFmtId="0" fontId="25" fillId="4" borderId="23" xfId="0" applyFont="1" applyFill="1" applyBorder="1"/>
    <xf numFmtId="0" fontId="25" fillId="4" borderId="0" xfId="0" applyFont="1" applyFill="1" applyBorder="1"/>
    <xf numFmtId="0" fontId="25" fillId="3" borderId="18" xfId="0" applyFont="1" applyFill="1" applyBorder="1" applyAlignment="1">
      <alignment horizontal="left"/>
    </xf>
    <xf numFmtId="0" fontId="25" fillId="4" borderId="41" xfId="0" applyFont="1" applyFill="1" applyBorder="1"/>
    <xf numFmtId="0" fontId="25" fillId="4" borderId="42" xfId="0" applyFont="1" applyFill="1" applyBorder="1"/>
    <xf numFmtId="0" fontId="27" fillId="4" borderId="0" xfId="0" applyFont="1" applyFill="1" applyBorder="1" applyAlignment="1">
      <alignment horizontal="center" vertical="center"/>
    </xf>
    <xf numFmtId="0" fontId="27" fillId="4" borderId="40" xfId="0" applyFont="1" applyFill="1" applyBorder="1" applyAlignment="1">
      <alignment horizontal="center"/>
    </xf>
    <xf numFmtId="0" fontId="25" fillId="4" borderId="19" xfId="0" applyFont="1" applyFill="1" applyBorder="1"/>
    <xf numFmtId="0" fontId="25" fillId="4" borderId="21" xfId="0" applyFont="1" applyFill="1" applyBorder="1"/>
    <xf numFmtId="0" fontId="25" fillId="4" borderId="40" xfId="0" applyFont="1" applyFill="1" applyBorder="1"/>
    <xf numFmtId="0" fontId="25" fillId="4" borderId="43" xfId="0" applyFont="1" applyFill="1" applyBorder="1"/>
    <xf numFmtId="0" fontId="27" fillId="4" borderId="0" xfId="0" applyFont="1" applyFill="1"/>
    <xf numFmtId="0" fontId="27" fillId="3" borderId="51" xfId="0" applyFont="1" applyFill="1" applyBorder="1"/>
    <xf numFmtId="0" fontId="25" fillId="4" borderId="55" xfId="0" applyFont="1" applyFill="1" applyBorder="1" applyAlignment="1">
      <alignment horizontal="center" wrapText="1"/>
    </xf>
    <xf numFmtId="0" fontId="25" fillId="4" borderId="10" xfId="0" applyFont="1" applyFill="1" applyBorder="1"/>
    <xf numFmtId="0" fontId="25" fillId="4" borderId="11" xfId="0" applyFont="1" applyFill="1" applyBorder="1"/>
    <xf numFmtId="0" fontId="25" fillId="4" borderId="54" xfId="0" applyFont="1" applyFill="1" applyBorder="1" applyAlignment="1">
      <alignment horizontal="center" wrapText="1"/>
    </xf>
    <xf numFmtId="0" fontId="25" fillId="4" borderId="10" xfId="0" applyFont="1" applyFill="1" applyBorder="1" applyAlignment="1">
      <alignment horizontal="left"/>
    </xf>
    <xf numFmtId="0" fontId="25" fillId="4" borderId="11" xfId="0" applyFont="1" applyFill="1" applyBorder="1" applyAlignment="1">
      <alignment horizontal="left"/>
    </xf>
    <xf numFmtId="0" fontId="27" fillId="3" borderId="34" xfId="0" applyFont="1" applyFill="1" applyBorder="1"/>
    <xf numFmtId="0" fontId="25" fillId="3" borderId="35" xfId="0" applyFont="1" applyFill="1" applyBorder="1"/>
    <xf numFmtId="0" fontId="25" fillId="3" borderId="36" xfId="0" applyFont="1" applyFill="1" applyBorder="1"/>
    <xf numFmtId="0" fontId="27" fillId="4" borderId="19" xfId="0" applyFont="1" applyFill="1" applyBorder="1" applyAlignment="1">
      <alignment horizontal="center"/>
    </xf>
    <xf numFmtId="0" fontId="27" fillId="4" borderId="1" xfId="0" applyFont="1" applyFill="1" applyBorder="1" applyAlignment="1">
      <alignment horizontal="center"/>
    </xf>
    <xf numFmtId="0" fontId="27" fillId="4" borderId="20" xfId="0" applyFont="1" applyFill="1" applyBorder="1" applyAlignment="1">
      <alignment horizontal="center"/>
    </xf>
    <xf numFmtId="0" fontId="25" fillId="4" borderId="19" xfId="0" applyFont="1" applyFill="1" applyBorder="1" applyAlignment="1">
      <alignment horizontal="center"/>
    </xf>
    <xf numFmtId="168" fontId="25" fillId="4" borderId="1" xfId="0" applyNumberFormat="1" applyFont="1" applyFill="1" applyBorder="1" applyAlignment="1">
      <alignment horizontal="center"/>
    </xf>
    <xf numFmtId="168" fontId="25" fillId="4" borderId="20" xfId="0" applyNumberFormat="1" applyFont="1" applyFill="1" applyBorder="1" applyAlignment="1">
      <alignment horizontal="center"/>
    </xf>
    <xf numFmtId="0" fontId="25" fillId="4" borderId="1" xfId="0" applyFont="1" applyFill="1" applyBorder="1"/>
    <xf numFmtId="0" fontId="25" fillId="4" borderId="21" xfId="0" applyFont="1" applyFill="1" applyBorder="1" applyAlignment="1">
      <alignment horizontal="center"/>
    </xf>
    <xf numFmtId="0" fontId="25" fillId="4" borderId="22" xfId="0" applyFont="1" applyFill="1" applyBorder="1"/>
    <xf numFmtId="0" fontId="26" fillId="4" borderId="0" xfId="0" applyFont="1" applyFill="1"/>
    <xf numFmtId="0" fontId="11" fillId="0" borderId="0" xfId="0" applyFont="1"/>
    <xf numFmtId="0" fontId="25" fillId="4" borderId="0" xfId="0" applyFont="1" applyFill="1" applyBorder="1" applyAlignment="1">
      <alignment horizontal="center" wrapText="1"/>
    </xf>
    <xf numFmtId="0" fontId="27" fillId="3" borderId="16" xfId="0" applyFont="1" applyFill="1" applyBorder="1"/>
    <xf numFmtId="0" fontId="25" fillId="3" borderId="17" xfId="0" applyFont="1" applyFill="1" applyBorder="1"/>
    <xf numFmtId="0" fontId="25" fillId="3" borderId="18" xfId="0" applyFont="1" applyFill="1" applyBorder="1"/>
    <xf numFmtId="0" fontId="25" fillId="4" borderId="39" xfId="0" applyFont="1" applyFill="1" applyBorder="1"/>
    <xf numFmtId="0" fontId="27" fillId="4" borderId="0" xfId="0" applyFont="1" applyFill="1" applyBorder="1" applyAlignment="1">
      <alignment horizontal="center" wrapText="1"/>
    </xf>
    <xf numFmtId="0" fontId="25" fillId="4" borderId="39" xfId="0" applyFont="1" applyFill="1" applyBorder="1" applyAlignment="1">
      <alignment wrapText="1"/>
    </xf>
    <xf numFmtId="164" fontId="25" fillId="4" borderId="0" xfId="0" applyNumberFormat="1" applyFont="1" applyFill="1" applyBorder="1" applyAlignment="1">
      <alignment horizontal="center"/>
    </xf>
    <xf numFmtId="0" fontId="27" fillId="4" borderId="41" xfId="0" applyFont="1" applyFill="1" applyBorder="1"/>
    <xf numFmtId="164" fontId="25" fillId="4" borderId="0" xfId="0" applyNumberFormat="1" applyFont="1" applyFill="1"/>
    <xf numFmtId="0" fontId="25" fillId="4" borderId="0" xfId="0" applyFont="1" applyFill="1" applyBorder="1" applyAlignment="1">
      <alignment horizontal="left"/>
    </xf>
    <xf numFmtId="2" fontId="25" fillId="4" borderId="0" xfId="0" applyNumberFormat="1" applyFont="1" applyFill="1" applyBorder="1" applyAlignment="1">
      <alignment horizontal="center"/>
    </xf>
    <xf numFmtId="0" fontId="25" fillId="4" borderId="0" xfId="0" applyFont="1" applyFill="1" applyBorder="1" applyAlignment="1">
      <alignment horizontal="center"/>
    </xf>
    <xf numFmtId="0" fontId="27" fillId="3" borderId="39" xfId="0" quotePrefix="1" applyFont="1" applyFill="1" applyBorder="1"/>
    <xf numFmtId="0" fontId="25" fillId="3" borderId="0" xfId="0" applyFont="1" applyFill="1" applyBorder="1"/>
    <xf numFmtId="0" fontId="25" fillId="3" borderId="40" xfId="0" applyFont="1" applyFill="1" applyBorder="1"/>
    <xf numFmtId="0" fontId="30" fillId="4" borderId="39" xfId="0" applyFont="1" applyFill="1" applyBorder="1"/>
    <xf numFmtId="0" fontId="27" fillId="4" borderId="0" xfId="0" applyFont="1" applyFill="1" applyBorder="1" applyAlignment="1">
      <alignment horizontal="center"/>
    </xf>
    <xf numFmtId="0" fontId="26" fillId="4" borderId="0" xfId="0" applyFont="1" applyFill="1" applyBorder="1"/>
    <xf numFmtId="0" fontId="25" fillId="4" borderId="39" xfId="0" applyFont="1" applyFill="1" applyBorder="1" applyAlignment="1">
      <alignment horizontal="left"/>
    </xf>
    <xf numFmtId="2" fontId="25" fillId="4" borderId="0" xfId="0" applyNumberFormat="1" applyFont="1" applyFill="1" applyBorder="1" applyAlignment="1">
      <alignment horizontal="left"/>
    </xf>
    <xf numFmtId="0" fontId="25" fillId="4" borderId="41" xfId="0" applyFont="1" applyFill="1" applyBorder="1" applyAlignment="1">
      <alignment horizontal="left"/>
    </xf>
    <xf numFmtId="0" fontId="27" fillId="3" borderId="16" xfId="0" applyFont="1" applyFill="1" applyBorder="1" applyAlignment="1">
      <alignment horizontal="centerContinuous"/>
    </xf>
    <xf numFmtId="0" fontId="27" fillId="3" borderId="17" xfId="0" applyFont="1" applyFill="1" applyBorder="1" applyAlignment="1">
      <alignment horizontal="centerContinuous"/>
    </xf>
    <xf numFmtId="0" fontId="27" fillId="3" borderId="18" xfId="0" applyFont="1" applyFill="1" applyBorder="1" applyAlignment="1">
      <alignment horizontal="centerContinuous"/>
    </xf>
    <xf numFmtId="0" fontId="25" fillId="4" borderId="2" xfId="0" applyFont="1" applyFill="1" applyBorder="1" applyAlignment="1">
      <alignment horizontal="centerContinuous"/>
    </xf>
    <xf numFmtId="0" fontId="25" fillId="4" borderId="4" xfId="0" applyFont="1" applyFill="1" applyBorder="1" applyAlignment="1">
      <alignment horizontal="centerContinuous"/>
    </xf>
    <xf numFmtId="0" fontId="25" fillId="4" borderId="24" xfId="0" applyFont="1" applyFill="1" applyBorder="1" applyAlignment="1">
      <alignment horizontal="centerContinuous"/>
    </xf>
    <xf numFmtId="0" fontId="25" fillId="4" borderId="1" xfId="0" applyFont="1" applyFill="1" applyBorder="1" applyAlignment="1">
      <alignment horizontal="center"/>
    </xf>
    <xf numFmtId="0" fontId="25" fillId="4" borderId="20" xfId="0" applyFont="1" applyFill="1" applyBorder="1" applyAlignment="1">
      <alignment horizontal="center"/>
    </xf>
    <xf numFmtId="0" fontId="25" fillId="4" borderId="22" xfId="0" applyFont="1" applyFill="1" applyBorder="1" applyAlignment="1">
      <alignment horizontal="center"/>
    </xf>
    <xf numFmtId="164" fontId="25" fillId="4" borderId="23" xfId="0" applyNumberFormat="1" applyFont="1" applyFill="1" applyBorder="1" applyAlignment="1">
      <alignment horizontal="center"/>
    </xf>
    <xf numFmtId="0" fontId="25" fillId="4" borderId="25" xfId="0" applyFont="1" applyFill="1" applyBorder="1" applyAlignment="1">
      <alignment horizontal="centerContinuous"/>
    </xf>
    <xf numFmtId="0" fontId="25" fillId="4" borderId="26" xfId="0" applyFont="1" applyFill="1" applyBorder="1" applyAlignment="1">
      <alignment horizontal="center"/>
    </xf>
    <xf numFmtId="0" fontId="25" fillId="4" borderId="3" xfId="0" applyFont="1" applyFill="1" applyBorder="1" applyAlignment="1">
      <alignment horizontal="center"/>
    </xf>
    <xf numFmtId="0" fontId="25" fillId="4" borderId="27" xfId="0" applyFont="1" applyFill="1" applyBorder="1" applyAlignment="1">
      <alignment horizontal="center"/>
    </xf>
    <xf numFmtId="0" fontId="25" fillId="4" borderId="3" xfId="0" applyFont="1" applyFill="1" applyBorder="1" applyAlignment="1">
      <alignment horizontal="center" wrapText="1"/>
    </xf>
    <xf numFmtId="0" fontId="25" fillId="4" borderId="28" xfId="0" applyFont="1" applyFill="1" applyBorder="1" applyAlignment="1">
      <alignment horizontal="center"/>
    </xf>
    <xf numFmtId="0" fontId="25" fillId="4" borderId="12" xfId="0" applyFont="1" applyFill="1" applyBorder="1" applyAlignment="1">
      <alignment horizontal="center" wrapText="1"/>
    </xf>
    <xf numFmtId="0" fontId="25" fillId="4" borderId="30" xfId="0" applyFont="1" applyFill="1" applyBorder="1" applyAlignment="1">
      <alignment horizontal="center"/>
    </xf>
    <xf numFmtId="0" fontId="25" fillId="4" borderId="31" xfId="0" applyFont="1" applyFill="1" applyBorder="1" applyAlignment="1">
      <alignment horizontal="center" wrapText="1"/>
    </xf>
    <xf numFmtId="0" fontId="25" fillId="4" borderId="32" xfId="0" applyFont="1" applyFill="1" applyBorder="1" applyAlignment="1">
      <alignment vertical="center" wrapText="1"/>
    </xf>
    <xf numFmtId="0" fontId="25" fillId="4" borderId="0" xfId="0" applyFont="1" applyFill="1" applyBorder="1" applyAlignment="1">
      <alignment wrapText="1"/>
    </xf>
    <xf numFmtId="0" fontId="27" fillId="3" borderId="34" xfId="0" applyFont="1" applyFill="1" applyBorder="1" applyAlignment="1">
      <alignment horizontal="centerContinuous" wrapText="1"/>
    </xf>
    <xf numFmtId="0" fontId="27" fillId="3" borderId="35" xfId="0" applyFont="1" applyFill="1" applyBorder="1" applyAlignment="1">
      <alignment horizontal="centerContinuous" wrapText="1"/>
    </xf>
    <xf numFmtId="0" fontId="27" fillId="3" borderId="36" xfId="0" applyFont="1" applyFill="1" applyBorder="1" applyAlignment="1">
      <alignment horizontal="centerContinuous" wrapText="1"/>
    </xf>
    <xf numFmtId="0" fontId="27" fillId="4" borderId="19" xfId="0" applyFont="1" applyFill="1" applyBorder="1" applyAlignment="1">
      <alignment wrapText="1"/>
    </xf>
    <xf numFmtId="0" fontId="25" fillId="4" borderId="2" xfId="0" applyFont="1" applyFill="1" applyBorder="1" applyAlignment="1">
      <alignment horizontal="centerContinuous" wrapText="1"/>
    </xf>
    <xf numFmtId="0" fontId="25" fillId="4" borderId="5" xfId="0" applyFont="1" applyFill="1" applyBorder="1" applyAlignment="1">
      <alignment horizontal="centerContinuous" wrapText="1"/>
    </xf>
    <xf numFmtId="0" fontId="25" fillId="4" borderId="24" xfId="0" applyFont="1" applyFill="1" applyBorder="1" applyAlignment="1">
      <alignment horizontal="centerContinuous" wrapText="1"/>
    </xf>
    <xf numFmtId="0" fontId="25" fillId="4" borderId="8" xfId="0" applyFont="1" applyFill="1" applyBorder="1" applyAlignment="1">
      <alignment horizontal="center" wrapText="1"/>
    </xf>
    <xf numFmtId="0" fontId="25" fillId="4" borderId="1" xfId="0" applyFont="1" applyFill="1" applyBorder="1" applyAlignment="1">
      <alignment horizontal="center" wrapText="1"/>
    </xf>
    <xf numFmtId="0" fontId="25" fillId="4" borderId="19" xfId="0" applyFont="1" applyFill="1" applyBorder="1" applyAlignment="1">
      <alignment wrapText="1"/>
    </xf>
    <xf numFmtId="0" fontId="25" fillId="4" borderId="20" xfId="0" applyFont="1" applyFill="1" applyBorder="1" applyAlignment="1">
      <alignment horizontal="center" wrapText="1"/>
    </xf>
    <xf numFmtId="0" fontId="25" fillId="4" borderId="37" xfId="0" applyFont="1" applyFill="1" applyBorder="1" applyAlignment="1">
      <alignment horizontal="left"/>
    </xf>
    <xf numFmtId="0" fontId="25" fillId="4" borderId="9" xfId="0" applyFont="1" applyFill="1" applyBorder="1" applyAlignment="1">
      <alignment horizontal="left"/>
    </xf>
    <xf numFmtId="0" fontId="25" fillId="4" borderId="9" xfId="0" applyFont="1" applyFill="1" applyBorder="1" applyAlignment="1">
      <alignment wrapText="1"/>
    </xf>
    <xf numFmtId="0" fontId="25" fillId="4" borderId="9" xfId="0" applyFont="1" applyFill="1" applyBorder="1"/>
    <xf numFmtId="0" fontId="25" fillId="4" borderId="38" xfId="0" applyFont="1" applyFill="1" applyBorder="1"/>
    <xf numFmtId="0" fontId="27" fillId="4" borderId="19" xfId="0" applyFont="1" applyFill="1" applyBorder="1" applyAlignment="1">
      <alignment horizontal="left"/>
    </xf>
    <xf numFmtId="2" fontId="25" fillId="4" borderId="1" xfId="0" applyNumberFormat="1" applyFont="1" applyFill="1" applyBorder="1" applyAlignment="1">
      <alignment horizontal="center"/>
    </xf>
    <xf numFmtId="0" fontId="27" fillId="4" borderId="21" xfId="0" applyFont="1" applyFill="1" applyBorder="1" applyAlignment="1">
      <alignment horizontal="left"/>
    </xf>
    <xf numFmtId="0" fontId="25" fillId="4" borderId="23" xfId="0" applyFont="1" applyFill="1" applyBorder="1" applyAlignment="1">
      <alignment horizontal="center"/>
    </xf>
    <xf numFmtId="0" fontId="27" fillId="4" borderId="21" xfId="0" applyFont="1" applyFill="1" applyBorder="1" applyAlignment="1">
      <alignment horizontal="center"/>
    </xf>
    <xf numFmtId="0" fontId="25" fillId="4" borderId="0" xfId="0" applyFont="1" applyFill="1" applyBorder="1" applyAlignment="1">
      <alignment horizontal="right" wrapText="1"/>
    </xf>
    <xf numFmtId="0" fontId="27" fillId="3" borderId="34" xfId="0" applyFont="1" applyFill="1" applyBorder="1" applyAlignment="1">
      <alignment horizontal="centerContinuous"/>
    </xf>
    <xf numFmtId="0" fontId="27" fillId="3" borderId="35" xfId="0" applyFont="1" applyFill="1" applyBorder="1" applyAlignment="1">
      <alignment horizontal="centerContinuous"/>
    </xf>
    <xf numFmtId="0" fontId="27" fillId="4" borderId="25" xfId="0" applyFont="1" applyFill="1" applyBorder="1" applyAlignment="1">
      <alignment horizontal="centerContinuous"/>
    </xf>
    <xf numFmtId="0" fontId="27" fillId="4" borderId="5" xfId="0" applyFont="1" applyFill="1" applyBorder="1" applyAlignment="1">
      <alignment horizontal="centerContinuous"/>
    </xf>
    <xf numFmtId="0" fontId="25" fillId="4" borderId="5" xfId="0" applyFont="1" applyFill="1" applyBorder="1" applyAlignment="1">
      <alignment horizontal="centerContinuous"/>
    </xf>
    <xf numFmtId="0" fontId="27" fillId="4" borderId="4" xfId="0" applyFont="1" applyFill="1" applyBorder="1" applyAlignment="1">
      <alignment horizontal="centerContinuous"/>
    </xf>
    <xf numFmtId="0" fontId="27" fillId="4" borderId="2" xfId="0" applyFont="1" applyFill="1" applyBorder="1" applyAlignment="1">
      <alignment horizontal="centerContinuous"/>
    </xf>
    <xf numFmtId="0" fontId="27" fillId="4" borderId="24" xfId="0" applyFont="1" applyFill="1" applyBorder="1" applyAlignment="1">
      <alignment horizontal="centerContinuous"/>
    </xf>
    <xf numFmtId="0" fontId="27" fillId="4" borderId="33" xfId="0" applyFont="1" applyFill="1" applyBorder="1" applyAlignment="1">
      <alignment horizontal="centerContinuous" vertical="center" wrapText="1"/>
    </xf>
    <xf numFmtId="0" fontId="27" fillId="4" borderId="8" xfId="0" applyFont="1" applyFill="1" applyBorder="1" applyAlignment="1">
      <alignment horizontal="centerContinuous" vertical="center" wrapText="1"/>
    </xf>
    <xf numFmtId="0" fontId="27" fillId="4" borderId="61" xfId="0" applyFont="1" applyFill="1" applyBorder="1" applyAlignment="1">
      <alignment horizontal="centerContinuous" vertical="center" wrapText="1"/>
    </xf>
    <xf numFmtId="0" fontId="27" fillId="4" borderId="62" xfId="0" applyFont="1" applyFill="1" applyBorder="1" applyAlignment="1">
      <alignment horizontal="centerContinuous" vertical="center" wrapText="1"/>
    </xf>
    <xf numFmtId="0" fontId="27" fillId="4" borderId="33" xfId="0" applyFont="1" applyFill="1" applyBorder="1" applyAlignment="1">
      <alignment horizontal="center" vertical="center" wrapText="1"/>
    </xf>
    <xf numFmtId="0" fontId="27" fillId="4" borderId="8" xfId="0" applyFont="1" applyFill="1" applyBorder="1" applyAlignment="1">
      <alignment horizontal="center" vertical="center" wrapText="1"/>
    </xf>
    <xf numFmtId="164" fontId="25" fillId="4" borderId="44" xfId="0" applyNumberFormat="1" applyFont="1" applyFill="1" applyBorder="1" applyAlignment="1">
      <alignment horizontal="center" wrapText="1"/>
    </xf>
    <xf numFmtId="164" fontId="25" fillId="4" borderId="57" xfId="0" applyNumberFormat="1" applyFont="1" applyFill="1" applyBorder="1" applyAlignment="1">
      <alignment horizontal="center" wrapText="1"/>
    </xf>
    <xf numFmtId="164" fontId="25" fillId="4" borderId="1" xfId="0" applyNumberFormat="1" applyFont="1" applyFill="1" applyBorder="1" applyAlignment="1">
      <alignment horizontal="center"/>
    </xf>
    <xf numFmtId="2" fontId="25" fillId="4" borderId="59" xfId="0" applyNumberFormat="1" applyFont="1" applyFill="1" applyBorder="1" applyAlignment="1">
      <alignment horizontal="center" wrapText="1"/>
    </xf>
    <xf numFmtId="2" fontId="25" fillId="4" borderId="7" xfId="0" applyNumberFormat="1" applyFont="1" applyFill="1" applyBorder="1" applyAlignment="1">
      <alignment horizontal="center" wrapText="1"/>
    </xf>
    <xf numFmtId="2" fontId="25" fillId="4" borderId="45" xfId="0" applyNumberFormat="1" applyFont="1" applyFill="1" applyBorder="1" applyAlignment="1">
      <alignment horizontal="center" wrapText="1"/>
    </xf>
    <xf numFmtId="164" fontId="25" fillId="4" borderId="46" xfId="0" applyNumberFormat="1" applyFont="1" applyFill="1" applyBorder="1" applyAlignment="1">
      <alignment horizontal="center" wrapText="1"/>
    </xf>
    <xf numFmtId="164" fontId="25" fillId="4" borderId="58" xfId="0" applyNumberFormat="1" applyFont="1" applyFill="1" applyBorder="1" applyAlignment="1">
      <alignment horizontal="center" wrapText="1"/>
    </xf>
    <xf numFmtId="2" fontId="25" fillId="4" borderId="60" xfId="0" applyNumberFormat="1" applyFont="1" applyFill="1" applyBorder="1" applyAlignment="1">
      <alignment horizontal="center" wrapText="1"/>
    </xf>
    <xf numFmtId="2" fontId="25" fillId="4" borderId="6" xfId="0" applyNumberFormat="1" applyFont="1" applyFill="1" applyBorder="1" applyAlignment="1">
      <alignment horizontal="center" wrapText="1"/>
    </xf>
    <xf numFmtId="2" fontId="25" fillId="4" borderId="47" xfId="0" applyNumberFormat="1" applyFont="1" applyFill="1" applyBorder="1" applyAlignment="1">
      <alignment horizontal="center" wrapText="1"/>
    </xf>
    <xf numFmtId="164" fontId="25" fillId="4" borderId="48" xfId="0" applyNumberFormat="1" applyFont="1" applyFill="1" applyBorder="1" applyAlignment="1">
      <alignment horizontal="center" wrapText="1"/>
    </xf>
    <xf numFmtId="164" fontId="25" fillId="4" borderId="63" xfId="0" applyNumberFormat="1" applyFont="1" applyFill="1" applyBorder="1" applyAlignment="1">
      <alignment horizontal="center" wrapText="1"/>
    </xf>
    <xf numFmtId="164" fontId="25" fillId="4" borderId="19" xfId="0" applyNumberFormat="1" applyFont="1" applyFill="1" applyBorder="1" applyAlignment="1">
      <alignment horizontal="center" wrapText="1"/>
    </xf>
    <xf numFmtId="164" fontId="25" fillId="4" borderId="1" xfId="0" applyNumberFormat="1" applyFont="1" applyFill="1" applyBorder="1" applyAlignment="1">
      <alignment horizontal="center" wrapText="1"/>
    </xf>
    <xf numFmtId="164" fontId="25" fillId="4" borderId="64" xfId="0" applyNumberFormat="1" applyFont="1" applyFill="1" applyBorder="1" applyAlignment="1">
      <alignment horizontal="center"/>
    </xf>
    <xf numFmtId="164" fontId="25" fillId="4" borderId="3" xfId="0" applyNumberFormat="1" applyFont="1" applyFill="1" applyBorder="1" applyAlignment="1">
      <alignment horizontal="center"/>
    </xf>
    <xf numFmtId="2" fontId="25" fillId="4" borderId="65" xfId="0" applyNumberFormat="1" applyFont="1" applyFill="1" applyBorder="1" applyAlignment="1">
      <alignment horizontal="center" wrapText="1"/>
    </xf>
    <xf numFmtId="2" fontId="25" fillId="4" borderId="49" xfId="0" applyNumberFormat="1" applyFont="1" applyFill="1" applyBorder="1" applyAlignment="1">
      <alignment horizontal="center" wrapText="1"/>
    </xf>
    <xf numFmtId="2" fontId="25" fillId="4" borderId="50" xfId="0" applyNumberFormat="1" applyFont="1" applyFill="1" applyBorder="1" applyAlignment="1">
      <alignment horizontal="center" wrapText="1"/>
    </xf>
    <xf numFmtId="2" fontId="25" fillId="4" borderId="1" xfId="0" applyNumberFormat="1" applyFont="1" applyFill="1" applyBorder="1" applyAlignment="1">
      <alignment horizontal="center" wrapText="1"/>
    </xf>
    <xf numFmtId="2" fontId="25" fillId="4" borderId="20" xfId="0" applyNumberFormat="1" applyFont="1" applyFill="1" applyBorder="1" applyAlignment="1">
      <alignment horizontal="center" wrapText="1"/>
    </xf>
    <xf numFmtId="164" fontId="25" fillId="4" borderId="21" xfId="0" applyNumberFormat="1" applyFont="1" applyFill="1" applyBorder="1" applyAlignment="1">
      <alignment horizontal="center" wrapText="1"/>
    </xf>
    <xf numFmtId="164" fontId="25" fillId="4" borderId="22" xfId="0" applyNumberFormat="1" applyFont="1" applyFill="1" applyBorder="1" applyAlignment="1">
      <alignment horizontal="center" wrapText="1"/>
    </xf>
    <xf numFmtId="2" fontId="25" fillId="4" borderId="22" xfId="0" applyNumberFormat="1" applyFont="1" applyFill="1" applyBorder="1" applyAlignment="1">
      <alignment horizontal="center" wrapText="1"/>
    </xf>
    <xf numFmtId="2" fontId="25" fillId="4" borderId="22" xfId="0" applyNumberFormat="1" applyFont="1" applyFill="1" applyBorder="1" applyAlignment="1">
      <alignment horizontal="center"/>
    </xf>
    <xf numFmtId="2" fontId="25" fillId="4" borderId="23" xfId="0" applyNumberFormat="1" applyFont="1" applyFill="1" applyBorder="1" applyAlignment="1">
      <alignment horizontal="center" wrapText="1"/>
    </xf>
    <xf numFmtId="0" fontId="27" fillId="3" borderId="34" xfId="0" applyFont="1" applyFill="1" applyBorder="1" applyAlignment="1">
      <alignment horizontal="left"/>
    </xf>
    <xf numFmtId="0" fontId="25" fillId="3" borderId="36" xfId="0" applyFont="1" applyFill="1" applyBorder="1" applyAlignment="1">
      <alignment horizontal="center"/>
    </xf>
    <xf numFmtId="0" fontId="32" fillId="4" borderId="0" xfId="0" applyFont="1" applyFill="1"/>
    <xf numFmtId="2" fontId="25" fillId="4" borderId="40" xfId="0" applyNumberFormat="1" applyFont="1" applyFill="1" applyBorder="1" applyAlignment="1">
      <alignment horizontal="center"/>
    </xf>
    <xf numFmtId="2" fontId="25" fillId="4" borderId="43" xfId="0" applyNumberFormat="1" applyFont="1" applyFill="1" applyBorder="1" applyAlignment="1">
      <alignment horizontal="center"/>
    </xf>
    <xf numFmtId="0" fontId="27" fillId="4" borderId="14" xfId="0" applyFont="1" applyFill="1" applyBorder="1"/>
    <xf numFmtId="0" fontId="25" fillId="4" borderId="15" xfId="0" applyFont="1" applyFill="1" applyBorder="1" applyAlignment="1">
      <alignment horizontal="center" wrapText="1"/>
    </xf>
    <xf numFmtId="0" fontId="25" fillId="3" borderId="36" xfId="0" applyFont="1" applyFill="1" applyBorder="1" applyAlignment="1">
      <alignment horizontal="left"/>
    </xf>
    <xf numFmtId="0" fontId="27" fillId="4" borderId="39" xfId="0" applyFont="1" applyFill="1" applyBorder="1" applyAlignment="1">
      <alignment horizontal="center"/>
    </xf>
    <xf numFmtId="2" fontId="27" fillId="4" borderId="40" xfId="0" applyNumberFormat="1" applyFont="1" applyFill="1" applyBorder="1" applyAlignment="1">
      <alignment horizontal="center"/>
    </xf>
    <xf numFmtId="0" fontId="27" fillId="4" borderId="41" xfId="0" applyFont="1" applyFill="1" applyBorder="1" applyAlignment="1">
      <alignment horizontal="center"/>
    </xf>
    <xf numFmtId="2" fontId="27" fillId="4" borderId="43" xfId="0" applyNumberFormat="1" applyFont="1" applyFill="1" applyBorder="1" applyAlignment="1">
      <alignment horizontal="center"/>
    </xf>
    <xf numFmtId="0" fontId="27" fillId="3" borderId="14" xfId="0" applyFont="1" applyFill="1" applyBorder="1" applyAlignment="1">
      <alignment horizontal="left"/>
    </xf>
    <xf numFmtId="0" fontId="25" fillId="3" borderId="15" xfId="0" applyFont="1" applyFill="1" applyBorder="1" applyAlignment="1">
      <alignment horizontal="left"/>
    </xf>
    <xf numFmtId="0" fontId="27" fillId="3" borderId="34" xfId="0" quotePrefix="1" applyFont="1" applyFill="1" applyBorder="1"/>
    <xf numFmtId="0" fontId="25" fillId="0" borderId="39" xfId="0" applyFont="1" applyFill="1" applyBorder="1"/>
    <xf numFmtId="2" fontId="25" fillId="0" borderId="40" xfId="0" applyNumberFormat="1" applyFont="1" applyFill="1" applyBorder="1" applyAlignment="1">
      <alignment horizontal="center"/>
    </xf>
    <xf numFmtId="0" fontId="27" fillId="0" borderId="39" xfId="0" quotePrefix="1" applyFont="1" applyFill="1" applyBorder="1"/>
    <xf numFmtId="0" fontId="25" fillId="0" borderId="40" xfId="0" applyFont="1" applyFill="1" applyBorder="1"/>
    <xf numFmtId="0" fontId="27" fillId="0" borderId="40" xfId="0" applyFont="1" applyFill="1" applyBorder="1" applyAlignment="1">
      <alignment horizontal="center"/>
    </xf>
    <xf numFmtId="0" fontId="25" fillId="0" borderId="41" xfId="0" applyFont="1" applyFill="1" applyBorder="1"/>
    <xf numFmtId="2" fontId="25" fillId="0" borderId="43" xfId="0" applyNumberFormat="1" applyFont="1" applyFill="1" applyBorder="1" applyAlignment="1">
      <alignment horizontal="center"/>
    </xf>
    <xf numFmtId="0" fontId="27" fillId="3" borderId="16" xfId="0" applyFont="1" applyFill="1" applyBorder="1" applyAlignment="1">
      <alignment horizontal="left"/>
    </xf>
    <xf numFmtId="0" fontId="25" fillId="3" borderId="17" xfId="0" applyFont="1" applyFill="1" applyBorder="1" applyAlignment="1">
      <alignment horizontal="left"/>
    </xf>
    <xf numFmtId="0" fontId="27" fillId="4" borderId="40" xfId="0" applyFont="1" applyFill="1" applyBorder="1" applyAlignment="1">
      <alignment horizontal="center" wrapText="1"/>
    </xf>
    <xf numFmtId="2" fontId="25" fillId="5" borderId="2" xfId="0" applyNumberFormat="1" applyFont="1" applyFill="1" applyBorder="1" applyAlignment="1">
      <alignment horizontal="center"/>
    </xf>
    <xf numFmtId="2" fontId="25" fillId="5" borderId="20" xfId="0" applyNumberFormat="1" applyFont="1" applyFill="1" applyBorder="1" applyAlignment="1">
      <alignment horizontal="center"/>
    </xf>
    <xf numFmtId="2" fontId="28" fillId="4" borderId="0" xfId="0" applyNumberFormat="1" applyFont="1" applyFill="1" applyBorder="1" applyAlignment="1">
      <alignment horizontal="center"/>
    </xf>
    <xf numFmtId="2" fontId="28" fillId="4" borderId="40" xfId="0" applyNumberFormat="1" applyFont="1" applyFill="1" applyBorder="1" applyAlignment="1">
      <alignment horizontal="center"/>
    </xf>
    <xf numFmtId="2" fontId="25" fillId="5" borderId="56" xfId="0" applyNumberFormat="1" applyFont="1" applyFill="1" applyBorder="1" applyAlignment="1">
      <alignment horizontal="center"/>
    </xf>
    <xf numFmtId="2" fontId="25" fillId="5" borderId="23" xfId="0" applyNumberFormat="1" applyFont="1" applyFill="1" applyBorder="1" applyAlignment="1">
      <alignment horizontal="center"/>
    </xf>
    <xf numFmtId="0" fontId="25" fillId="4" borderId="40" xfId="0" applyFont="1" applyFill="1" applyBorder="1" applyAlignment="1">
      <alignment horizontal="center"/>
    </xf>
    <xf numFmtId="164" fontId="25" fillId="4" borderId="40" xfId="0" applyNumberFormat="1" applyFont="1" applyFill="1" applyBorder="1" applyAlignment="1">
      <alignment horizontal="center"/>
    </xf>
    <xf numFmtId="0" fontId="27" fillId="3" borderId="39" xfId="0" applyFont="1" applyFill="1" applyBorder="1"/>
    <xf numFmtId="0" fontId="27" fillId="3" borderId="0" xfId="0" applyFont="1" applyFill="1" applyBorder="1" applyAlignment="1">
      <alignment horizontal="center"/>
    </xf>
    <xf numFmtId="0" fontId="27" fillId="4" borderId="39" xfId="0" applyFont="1" applyFill="1" applyBorder="1"/>
    <xf numFmtId="165" fontId="25" fillId="4" borderId="0" xfId="0" applyNumberFormat="1" applyFont="1" applyFill="1" applyBorder="1" applyAlignment="1">
      <alignment horizontal="center"/>
    </xf>
    <xf numFmtId="165" fontId="25" fillId="2" borderId="40" xfId="0" applyNumberFormat="1" applyFont="1" applyFill="1" applyBorder="1" applyAlignment="1">
      <alignment horizontal="center"/>
    </xf>
    <xf numFmtId="0" fontId="25" fillId="4" borderId="42" xfId="0" applyFont="1" applyFill="1" applyBorder="1" applyAlignment="1">
      <alignment horizontal="center"/>
    </xf>
    <xf numFmtId="0" fontId="25" fillId="4" borderId="43" xfId="0" applyFont="1" applyFill="1" applyBorder="1" applyAlignment="1">
      <alignment horizontal="center"/>
    </xf>
    <xf numFmtId="0" fontId="25" fillId="3" borderId="34" xfId="0" applyFont="1" applyFill="1" applyBorder="1" applyAlignment="1">
      <alignment horizontal="left"/>
    </xf>
    <xf numFmtId="0" fontId="28" fillId="0" borderId="39" xfId="0" applyFont="1" applyFill="1" applyBorder="1" applyAlignment="1"/>
    <xf numFmtId="165" fontId="28" fillId="0" borderId="40" xfId="0" applyNumberFormat="1" applyFont="1" applyFill="1" applyBorder="1" applyAlignment="1">
      <alignment horizontal="center"/>
    </xf>
    <xf numFmtId="165" fontId="28" fillId="0" borderId="40" xfId="0" applyNumberFormat="1" applyFont="1" applyFill="1" applyBorder="1"/>
    <xf numFmtId="165" fontId="25" fillId="4" borderId="43" xfId="0" applyNumberFormat="1" applyFont="1" applyFill="1" applyBorder="1" applyAlignment="1">
      <alignment horizontal="center"/>
    </xf>
    <xf numFmtId="0" fontId="27" fillId="0" borderId="0" xfId="0" quotePrefix="1" applyFont="1" applyFill="1" applyBorder="1"/>
    <xf numFmtId="165" fontId="25" fillId="0" borderId="0" xfId="0" applyNumberFormat="1" applyFont="1" applyFill="1" applyBorder="1" applyAlignment="1">
      <alignment horizontal="center"/>
    </xf>
    <xf numFmtId="0" fontId="25" fillId="0" borderId="0" xfId="0" applyFont="1" applyFill="1" applyBorder="1" applyAlignment="1">
      <alignment horizontal="left"/>
    </xf>
    <xf numFmtId="2" fontId="25" fillId="4" borderId="38" xfId="0" applyNumberFormat="1" applyFont="1" applyFill="1" applyBorder="1" applyAlignment="1">
      <alignment horizontal="center"/>
    </xf>
    <xf numFmtId="165" fontId="25" fillId="4" borderId="40" xfId="0" applyNumberFormat="1" applyFont="1" applyFill="1" applyBorder="1" applyAlignment="1">
      <alignment horizontal="center"/>
    </xf>
    <xf numFmtId="165" fontId="25" fillId="3" borderId="40" xfId="0" applyNumberFormat="1" applyFont="1" applyFill="1" applyBorder="1"/>
    <xf numFmtId="165" fontId="25" fillId="0" borderId="40" xfId="0" applyNumberFormat="1" applyFont="1" applyFill="1" applyBorder="1"/>
    <xf numFmtId="165" fontId="27" fillId="0" borderId="40" xfId="0" applyNumberFormat="1" applyFont="1" applyFill="1" applyBorder="1" applyAlignment="1">
      <alignment horizontal="center"/>
    </xf>
    <xf numFmtId="165" fontId="25" fillId="0" borderId="40" xfId="0" applyNumberFormat="1" applyFont="1" applyFill="1" applyBorder="1" applyAlignment="1">
      <alignment horizontal="center"/>
    </xf>
    <xf numFmtId="0" fontId="27" fillId="0" borderId="39" xfId="0" applyFont="1" applyFill="1" applyBorder="1"/>
    <xf numFmtId="0" fontId="27" fillId="0" borderId="39" xfId="0" applyFont="1" applyFill="1" applyBorder="1" applyAlignment="1">
      <alignment horizontal="center"/>
    </xf>
    <xf numFmtId="0" fontId="27" fillId="0" borderId="41" xfId="0" applyFont="1" applyFill="1" applyBorder="1" applyAlignment="1">
      <alignment horizontal="center"/>
    </xf>
    <xf numFmtId="165" fontId="27" fillId="0" borderId="43" xfId="0" applyNumberFormat="1" applyFont="1" applyFill="1" applyBorder="1" applyAlignment="1">
      <alignment horizontal="center"/>
    </xf>
    <xf numFmtId="165" fontId="25" fillId="5" borderId="20" xfId="0" applyNumberFormat="1" applyFont="1" applyFill="1" applyBorder="1" applyAlignment="1">
      <alignment horizontal="center"/>
    </xf>
    <xf numFmtId="165" fontId="25" fillId="5" borderId="23" xfId="0" applyNumberFormat="1" applyFont="1" applyFill="1" applyBorder="1" applyAlignment="1">
      <alignment horizontal="center"/>
    </xf>
    <xf numFmtId="0" fontId="25" fillId="4" borderId="34" xfId="0" applyFont="1" applyFill="1" applyBorder="1"/>
    <xf numFmtId="0" fontId="25" fillId="4" borderId="35" xfId="0" applyFont="1" applyFill="1" applyBorder="1" applyAlignment="1">
      <alignment horizontal="center"/>
    </xf>
    <xf numFmtId="0" fontId="25" fillId="4" borderId="35" xfId="0" applyFont="1" applyFill="1" applyBorder="1"/>
    <xf numFmtId="0" fontId="25" fillId="4" borderId="36" xfId="0" applyFont="1" applyFill="1" applyBorder="1"/>
    <xf numFmtId="0" fontId="28" fillId="4" borderId="39" xfId="0" applyFont="1" applyFill="1" applyBorder="1"/>
    <xf numFmtId="0" fontId="33" fillId="4" borderId="40" xfId="0" applyFont="1" applyFill="1" applyBorder="1"/>
    <xf numFmtId="2" fontId="27" fillId="4" borderId="0" xfId="0" applyNumberFormat="1" applyFont="1" applyFill="1" applyBorder="1" applyAlignment="1"/>
    <xf numFmtId="0" fontId="27" fillId="4" borderId="0" xfId="0" applyFont="1" applyFill="1" applyBorder="1" applyAlignment="1"/>
    <xf numFmtId="2" fontId="25" fillId="5" borderId="0" xfId="0" applyNumberFormat="1" applyFont="1" applyFill="1" applyBorder="1" applyAlignment="1">
      <alignment horizontal="center"/>
    </xf>
    <xf numFmtId="2" fontId="25" fillId="2" borderId="0" xfId="0" applyNumberFormat="1" applyFont="1" applyFill="1" applyBorder="1" applyAlignment="1">
      <alignment horizontal="center"/>
    </xf>
    <xf numFmtId="164" fontId="25" fillId="2" borderId="0" xfId="0" applyNumberFormat="1" applyFont="1" applyFill="1" applyBorder="1" applyAlignment="1">
      <alignment horizontal="center"/>
    </xf>
    <xf numFmtId="0" fontId="25" fillId="2" borderId="0" xfId="0" applyFont="1" applyFill="1" applyBorder="1"/>
    <xf numFmtId="0" fontId="28" fillId="4" borderId="0" xfId="0" applyFont="1" applyFill="1"/>
    <xf numFmtId="0" fontId="27" fillId="2" borderId="0" xfId="0" applyFont="1" applyFill="1"/>
    <xf numFmtId="0" fontId="32" fillId="2" borderId="0" xfId="0" applyFont="1" applyFill="1"/>
    <xf numFmtId="0" fontId="25" fillId="2" borderId="0" xfId="0" applyFont="1" applyFill="1"/>
    <xf numFmtId="0" fontId="28" fillId="2" borderId="0" xfId="0" applyFont="1" applyFill="1"/>
    <xf numFmtId="0" fontId="34" fillId="4" borderId="0" xfId="0" applyFont="1" applyFill="1"/>
    <xf numFmtId="0" fontId="27" fillId="3" borderId="18" xfId="0" applyFont="1" applyFill="1" applyBorder="1"/>
    <xf numFmtId="0" fontId="27" fillId="3" borderId="36" xfId="0" applyFont="1" applyFill="1" applyBorder="1"/>
    <xf numFmtId="2" fontId="25" fillId="4" borderId="40" xfId="0" applyNumberFormat="1" applyFont="1" applyFill="1" applyBorder="1"/>
    <xf numFmtId="2" fontId="25" fillId="4" borderId="43" xfId="0" applyNumberFormat="1" applyFont="1" applyFill="1" applyBorder="1"/>
    <xf numFmtId="2" fontId="25" fillId="4" borderId="43" xfId="0" applyNumberFormat="1" applyFont="1" applyFill="1" applyBorder="1" applyAlignment="1">
      <alignment horizontal="right" wrapText="1"/>
    </xf>
    <xf numFmtId="2" fontId="25" fillId="4" borderId="40" xfId="0" applyNumberFormat="1" applyFont="1" applyFill="1" applyBorder="1" applyAlignment="1">
      <alignment horizontal="right"/>
    </xf>
    <xf numFmtId="2" fontId="25" fillId="4" borderId="40" xfId="0" applyNumberFormat="1" applyFont="1" applyFill="1" applyBorder="1" applyAlignment="1">
      <alignment horizontal="right" wrapText="1"/>
    </xf>
    <xf numFmtId="2" fontId="25" fillId="5" borderId="1" xfId="0" applyNumberFormat="1" applyFont="1" applyFill="1" applyBorder="1" applyAlignment="1">
      <alignment horizontal="center"/>
    </xf>
    <xf numFmtId="2" fontId="25" fillId="4" borderId="43" xfId="0" applyNumberFormat="1" applyFont="1" applyFill="1" applyBorder="1" applyAlignment="1">
      <alignment horizontal="right"/>
    </xf>
    <xf numFmtId="0" fontId="28" fillId="4" borderId="52" xfId="0" applyFont="1" applyFill="1" applyBorder="1"/>
    <xf numFmtId="0" fontId="28" fillId="4" borderId="19" xfId="0" applyFont="1" applyFill="1" applyBorder="1"/>
    <xf numFmtId="168" fontId="25" fillId="0" borderId="20" xfId="0" applyNumberFormat="1" applyFont="1" applyFill="1" applyBorder="1" applyAlignment="1">
      <alignment horizontal="center"/>
    </xf>
    <xf numFmtId="0" fontId="28" fillId="4" borderId="21" xfId="0" applyFont="1" applyFill="1" applyBorder="1"/>
    <xf numFmtId="168" fontId="25" fillId="0" borderId="23" xfId="0" applyNumberFormat="1" applyFont="1" applyFill="1" applyBorder="1" applyAlignment="1">
      <alignment horizontal="center"/>
    </xf>
    <xf numFmtId="169" fontId="25" fillId="4" borderId="0" xfId="0" applyNumberFormat="1" applyFont="1" applyFill="1"/>
    <xf numFmtId="2" fontId="25" fillId="5" borderId="22" xfId="0" applyNumberFormat="1" applyFont="1" applyFill="1" applyBorder="1" applyAlignment="1">
      <alignment horizontal="center"/>
    </xf>
    <xf numFmtId="0" fontId="27" fillId="4" borderId="0" xfId="0" applyFont="1" applyFill="1" applyBorder="1" applyAlignment="1">
      <alignment horizontal="center" vertical="center" wrapText="1"/>
    </xf>
    <xf numFmtId="2" fontId="25" fillId="4" borderId="40" xfId="0" applyNumberFormat="1" applyFont="1" applyFill="1" applyBorder="1" applyAlignment="1">
      <alignment horizontal="left"/>
    </xf>
    <xf numFmtId="2" fontId="25" fillId="4" borderId="43" xfId="0" applyNumberFormat="1" applyFont="1" applyFill="1" applyBorder="1" applyAlignment="1">
      <alignment horizontal="left"/>
    </xf>
    <xf numFmtId="166" fontId="25" fillId="4" borderId="43" xfId="0" applyNumberFormat="1" applyFont="1" applyFill="1" applyBorder="1" applyAlignment="1">
      <alignment horizontal="center"/>
    </xf>
    <xf numFmtId="0" fontId="27" fillId="4" borderId="0" xfId="0" applyFont="1" applyFill="1" applyBorder="1" applyAlignment="1">
      <alignment horizontal="center"/>
    </xf>
    <xf numFmtId="0" fontId="27" fillId="4" borderId="0" xfId="0" applyFont="1" applyFill="1" applyBorder="1" applyAlignment="1">
      <alignment horizontal="center" wrapText="1"/>
    </xf>
    <xf numFmtId="0" fontId="25" fillId="0" borderId="0" xfId="0" applyFont="1" applyFill="1" applyBorder="1"/>
    <xf numFmtId="0" fontId="27" fillId="3" borderId="52" xfId="0" applyFont="1" applyFill="1" applyBorder="1"/>
    <xf numFmtId="0" fontId="27" fillId="3" borderId="66" xfId="0" applyFont="1" applyFill="1" applyBorder="1"/>
    <xf numFmtId="0" fontId="27" fillId="3" borderId="53" xfId="0" applyFont="1" applyFill="1" applyBorder="1"/>
    <xf numFmtId="0" fontId="25" fillId="0" borderId="19" xfId="0" applyFont="1" applyFill="1" applyBorder="1"/>
    <xf numFmtId="0" fontId="27" fillId="3" borderId="66" xfId="0" applyFont="1" applyFill="1" applyBorder="1" applyAlignment="1">
      <alignment horizontal="left"/>
    </xf>
    <xf numFmtId="0" fontId="27" fillId="3" borderId="53" xfId="0" applyFont="1" applyFill="1" applyBorder="1" applyAlignment="1">
      <alignment horizontal="left"/>
    </xf>
    <xf numFmtId="2" fontId="25" fillId="2" borderId="1" xfId="0" applyNumberFormat="1" applyFont="1" applyFill="1" applyBorder="1" applyAlignment="1">
      <alignment horizontal="center"/>
    </xf>
    <xf numFmtId="0" fontId="27" fillId="3" borderId="35" xfId="0" applyFont="1" applyFill="1" applyBorder="1"/>
    <xf numFmtId="0" fontId="25" fillId="4" borderId="39" xfId="0" applyFont="1" applyFill="1" applyBorder="1" applyAlignment="1">
      <alignment horizontal="center"/>
    </xf>
    <xf numFmtId="0" fontId="27" fillId="4" borderId="40" xfId="0" applyFont="1" applyFill="1" applyBorder="1"/>
    <xf numFmtId="0" fontId="33" fillId="5" borderId="68" xfId="0" applyFont="1" applyFill="1" applyBorder="1"/>
    <xf numFmtId="2" fontId="25" fillId="0" borderId="70" xfId="0" applyNumberFormat="1" applyFont="1" applyFill="1" applyBorder="1" applyAlignment="1">
      <alignment horizontal="center"/>
    </xf>
    <xf numFmtId="2" fontId="25" fillId="0" borderId="0" xfId="0" applyNumberFormat="1" applyFont="1" applyFill="1" applyBorder="1" applyAlignment="1">
      <alignment horizontal="center"/>
    </xf>
    <xf numFmtId="2" fontId="25" fillId="4" borderId="0" xfId="0" applyNumberFormat="1" applyFont="1" applyFill="1" applyBorder="1"/>
    <xf numFmtId="2" fontId="25" fillId="4" borderId="0" xfId="0" applyNumberFormat="1" applyFont="1" applyFill="1" applyBorder="1" applyAlignment="1">
      <alignment horizontal="right"/>
    </xf>
    <xf numFmtId="2" fontId="25" fillId="4" borderId="0" xfId="0" applyNumberFormat="1" applyFont="1" applyFill="1" applyBorder="1" applyAlignment="1">
      <alignment horizontal="right" wrapText="1"/>
    </xf>
    <xf numFmtId="0" fontId="27" fillId="0" borderId="0" xfId="0" applyFont="1" applyFill="1" applyBorder="1"/>
    <xf numFmtId="0" fontId="25" fillId="0" borderId="0" xfId="0" applyFont="1" applyFill="1"/>
    <xf numFmtId="2" fontId="25" fillId="0" borderId="0" xfId="0" applyNumberFormat="1" applyFont="1" applyFill="1" applyBorder="1"/>
    <xf numFmtId="2" fontId="25" fillId="0" borderId="0" xfId="0" applyNumberFormat="1" applyFont="1" applyFill="1" applyBorder="1" applyAlignment="1">
      <alignment horizontal="right"/>
    </xf>
    <xf numFmtId="2" fontId="25" fillId="0" borderId="0" xfId="0" applyNumberFormat="1" applyFont="1" applyFill="1" applyBorder="1" applyAlignment="1">
      <alignment horizontal="right" wrapText="1"/>
    </xf>
    <xf numFmtId="0" fontId="27" fillId="0" borderId="0" xfId="0" applyFont="1" applyFill="1" applyBorder="1" applyAlignment="1">
      <alignment horizontal="centerContinuous"/>
    </xf>
    <xf numFmtId="0" fontId="27" fillId="0" borderId="0" xfId="0" applyFont="1" applyFill="1" applyBorder="1" applyAlignment="1">
      <alignment horizontal="center"/>
    </xf>
    <xf numFmtId="0" fontId="27" fillId="4" borderId="0" xfId="0" applyFont="1" applyFill="1" applyBorder="1" applyAlignment="1">
      <alignment horizontal="center" wrapText="1"/>
    </xf>
    <xf numFmtId="0" fontId="27" fillId="3" borderId="68" xfId="0" applyFont="1" applyFill="1" applyBorder="1"/>
    <xf numFmtId="2" fontId="25" fillId="4" borderId="42" xfId="0" applyNumberFormat="1" applyFont="1" applyFill="1" applyBorder="1"/>
    <xf numFmtId="2" fontId="25" fillId="4" borderId="42" xfId="0" applyNumberFormat="1" applyFont="1" applyFill="1" applyBorder="1" applyAlignment="1">
      <alignment horizontal="right" wrapText="1"/>
    </xf>
    <xf numFmtId="2" fontId="25" fillId="2" borderId="22" xfId="0" applyNumberFormat="1" applyFont="1" applyFill="1" applyBorder="1" applyAlignment="1">
      <alignment horizontal="center"/>
    </xf>
    <xf numFmtId="0" fontId="27" fillId="3" borderId="36" xfId="0" applyFont="1" applyFill="1" applyBorder="1" applyAlignment="1">
      <alignment horizontal="centerContinuous"/>
    </xf>
    <xf numFmtId="0" fontId="27" fillId="0" borderId="40" xfId="0" applyFont="1" applyFill="1" applyBorder="1"/>
    <xf numFmtId="0" fontId="20" fillId="0" borderId="0" xfId="3" applyFont="1" applyProtection="1"/>
    <xf numFmtId="0" fontId="10" fillId="8" borderId="16" xfId="4" applyBorder="1" applyProtection="1">
      <alignment horizontal="left" vertical="center"/>
    </xf>
    <xf numFmtId="0" fontId="11" fillId="0" borderId="0" xfId="3" applyFont="1" applyProtection="1"/>
    <xf numFmtId="0" fontId="10" fillId="8" borderId="18" xfId="4" applyBorder="1" applyProtection="1">
      <alignment horizontal="left" vertical="center"/>
    </xf>
    <xf numFmtId="0" fontId="20" fillId="0" borderId="0" xfId="3" applyFont="1" applyBorder="1" applyProtection="1"/>
    <xf numFmtId="0" fontId="11" fillId="0" borderId="0" xfId="3" applyFont="1" applyBorder="1" applyProtection="1"/>
    <xf numFmtId="14" fontId="12" fillId="0" borderId="0" xfId="3" applyNumberFormat="1" applyFont="1" applyBorder="1" applyAlignment="1">
      <alignment horizontal="left"/>
    </xf>
    <xf numFmtId="0" fontId="24" fillId="8" borderId="76" xfId="4" applyFont="1" applyBorder="1">
      <alignment horizontal="left" vertical="center"/>
    </xf>
    <xf numFmtId="0" fontId="24" fillId="8" borderId="76" xfId="4" applyFont="1" applyFill="1" applyBorder="1" applyAlignment="1">
      <alignment horizontal="left" vertical="center"/>
    </xf>
    <xf numFmtId="0" fontId="24" fillId="8" borderId="15" xfId="4" applyFont="1" applyFill="1" applyBorder="1" applyAlignment="1">
      <alignment horizontal="left" vertical="center"/>
    </xf>
    <xf numFmtId="0" fontId="21" fillId="0" borderId="0" xfId="16" applyAlignment="1" applyProtection="1">
      <protection locked="0"/>
    </xf>
    <xf numFmtId="0" fontId="36" fillId="4" borderId="0" xfId="0" applyFont="1" applyFill="1"/>
    <xf numFmtId="0" fontId="36" fillId="0" borderId="39" xfId="3" applyNumberFormat="1" applyFont="1" applyBorder="1"/>
    <xf numFmtId="0" fontId="39" fillId="0" borderId="0" xfId="16" applyFont="1" applyAlignment="1" applyProtection="1">
      <protection locked="0"/>
    </xf>
    <xf numFmtId="0" fontId="36" fillId="4" borderId="0" xfId="0" applyFont="1" applyFill="1" applyBorder="1"/>
    <xf numFmtId="0" fontId="36" fillId="4" borderId="40" xfId="0" applyFont="1" applyFill="1" applyBorder="1"/>
    <xf numFmtId="0" fontId="36" fillId="4" borderId="42" xfId="0" applyFont="1" applyFill="1" applyBorder="1"/>
    <xf numFmtId="0" fontId="36" fillId="4" borderId="39" xfId="0" applyFont="1" applyFill="1" applyBorder="1"/>
    <xf numFmtId="0" fontId="34" fillId="4" borderId="0" xfId="0" applyFont="1" applyFill="1" applyBorder="1" applyAlignment="1">
      <alignment horizontal="center" vertical="center"/>
    </xf>
    <xf numFmtId="164" fontId="36" fillId="4" borderId="0" xfId="0" applyNumberFormat="1" applyFont="1" applyFill="1" applyBorder="1" applyAlignment="1">
      <alignment horizontal="center"/>
    </xf>
    <xf numFmtId="0" fontId="34" fillId="4" borderId="41" xfId="0" applyFont="1" applyFill="1" applyBorder="1"/>
    <xf numFmtId="164" fontId="36" fillId="4" borderId="0" xfId="0" applyNumberFormat="1" applyFont="1" applyFill="1"/>
    <xf numFmtId="2" fontId="36" fillId="4" borderId="0" xfId="0" applyNumberFormat="1" applyFont="1" applyFill="1"/>
    <xf numFmtId="2" fontId="36" fillId="4" borderId="0" xfId="0" applyNumberFormat="1" applyFont="1" applyFill="1" applyBorder="1" applyAlignment="1">
      <alignment horizontal="center"/>
    </xf>
    <xf numFmtId="166" fontId="36" fillId="4" borderId="0" xfId="0" applyNumberFormat="1" applyFont="1" applyFill="1"/>
    <xf numFmtId="0" fontId="36" fillId="4" borderId="41" xfId="0" applyFont="1" applyFill="1" applyBorder="1"/>
    <xf numFmtId="0" fontId="34" fillId="3" borderId="34" xfId="0" applyFont="1" applyFill="1" applyBorder="1"/>
    <xf numFmtId="0" fontId="36" fillId="3" borderId="35" xfId="0" applyFont="1" applyFill="1" applyBorder="1"/>
    <xf numFmtId="0" fontId="36" fillId="3" borderId="36" xfId="0" applyFont="1" applyFill="1" applyBorder="1"/>
    <xf numFmtId="0" fontId="36" fillId="4" borderId="0" xfId="0" applyFont="1" applyFill="1" applyBorder="1" applyAlignment="1">
      <alignment horizontal="center"/>
    </xf>
    <xf numFmtId="0" fontId="34" fillId="3" borderId="39" xfId="0" quotePrefix="1" applyFont="1" applyFill="1" applyBorder="1"/>
    <xf numFmtId="0" fontId="36" fillId="3" borderId="0" xfId="0" applyFont="1" applyFill="1" applyBorder="1"/>
    <xf numFmtId="0" fontId="36" fillId="3" borderId="40" xfId="0" applyFont="1" applyFill="1" applyBorder="1"/>
    <xf numFmtId="0" fontId="42" fillId="4" borderId="39" xfId="0" applyFont="1" applyFill="1" applyBorder="1"/>
    <xf numFmtId="0" fontId="36" fillId="4" borderId="0" xfId="0" applyFont="1" applyFill="1" applyBorder="1" applyAlignment="1">
      <alignment horizontal="center" wrapText="1"/>
    </xf>
    <xf numFmtId="0" fontId="41" fillId="4" borderId="0" xfId="0" applyFont="1" applyFill="1" applyBorder="1"/>
    <xf numFmtId="0" fontId="36" fillId="4" borderId="0" xfId="0" applyFont="1" applyFill="1" applyBorder="1" applyAlignment="1">
      <alignment vertical="top"/>
    </xf>
    <xf numFmtId="0" fontId="36" fillId="4" borderId="0" xfId="0" applyFont="1" applyFill="1" applyAlignment="1">
      <alignment horizontal="left"/>
    </xf>
    <xf numFmtId="0" fontId="44" fillId="0" borderId="0" xfId="16" applyFont="1" applyAlignment="1" applyProtection="1">
      <protection locked="0"/>
    </xf>
    <xf numFmtId="0" fontId="36" fillId="0" borderId="0" xfId="3" applyFont="1" applyBorder="1"/>
    <xf numFmtId="14" fontId="36" fillId="0" borderId="0" xfId="3" applyNumberFormat="1" applyFont="1" applyBorder="1" applyAlignment="1">
      <alignment horizontal="left"/>
    </xf>
    <xf numFmtId="0" fontId="36" fillId="0" borderId="0" xfId="3" applyFont="1"/>
    <xf numFmtId="0" fontId="37" fillId="8" borderId="14" xfId="4" applyFont="1" applyBorder="1">
      <alignment horizontal="left" vertical="center"/>
    </xf>
    <xf numFmtId="0" fontId="37" fillId="8" borderId="76" xfId="4" quotePrefix="1" applyFont="1" applyBorder="1">
      <alignment horizontal="left" vertical="center"/>
    </xf>
    <xf numFmtId="0" fontId="37" fillId="8" borderId="15" xfId="4" applyFont="1" applyBorder="1">
      <alignment horizontal="left" vertical="center"/>
    </xf>
    <xf numFmtId="0" fontId="36" fillId="0" borderId="0" xfId="3" applyNumberFormat="1" applyFont="1" applyBorder="1"/>
    <xf numFmtId="0" fontId="36" fillId="0" borderId="0" xfId="3" applyFont="1" applyBorder="1" applyAlignment="1"/>
    <xf numFmtId="0" fontId="46" fillId="0" borderId="0" xfId="11" quotePrefix="1" applyFont="1" applyFill="1" applyBorder="1" applyAlignment="1">
      <alignment horizontal="center" vertical="center"/>
    </xf>
    <xf numFmtId="0" fontId="46" fillId="0" borderId="0" xfId="11" quotePrefix="1" applyFont="1" applyFill="1" applyBorder="1" applyAlignment="1"/>
    <xf numFmtId="0" fontId="36" fillId="0" borderId="0" xfId="3" applyFont="1" applyAlignment="1"/>
    <xf numFmtId="0" fontId="47" fillId="8" borderId="16" xfId="4" applyFont="1" applyBorder="1" applyAlignment="1">
      <alignment vertical="center"/>
    </xf>
    <xf numFmtId="0" fontId="47" fillId="8" borderId="17" xfId="4" applyFont="1" applyBorder="1">
      <alignment horizontal="left" vertical="center"/>
    </xf>
    <xf numFmtId="0" fontId="47" fillId="8" borderId="18" xfId="4" applyFont="1" applyBorder="1">
      <alignment horizontal="left" vertical="center"/>
    </xf>
    <xf numFmtId="0" fontId="36" fillId="0" borderId="0" xfId="3" applyFont="1" applyBorder="1" applyAlignment="1">
      <alignment horizontal="center" vertical="center"/>
    </xf>
    <xf numFmtId="0" fontId="36" fillId="0" borderId="0" xfId="3" applyFont="1" applyBorder="1" applyAlignment="1">
      <alignment horizontal="left" vertical="center"/>
    </xf>
    <xf numFmtId="0" fontId="36" fillId="0" borderId="0" xfId="3" applyFont="1" applyBorder="1" applyAlignment="1">
      <alignment horizontal="left"/>
    </xf>
    <xf numFmtId="0" fontId="36" fillId="0" borderId="0" xfId="3" applyFont="1" applyBorder="1" applyAlignment="1">
      <alignment horizontal="left" wrapText="1"/>
    </xf>
    <xf numFmtId="0" fontId="36" fillId="0" borderId="0" xfId="0" applyFont="1" applyFill="1" applyAlignment="1">
      <alignment horizontal="left"/>
    </xf>
    <xf numFmtId="0" fontId="36" fillId="0" borderId="0" xfId="0" applyFont="1" applyFill="1"/>
    <xf numFmtId="0" fontId="12" fillId="0" borderId="40" xfId="3" applyFont="1" applyBorder="1" applyAlignment="1">
      <alignment horizontal="left"/>
    </xf>
    <xf numFmtId="14" fontId="12" fillId="0" borderId="42" xfId="3" applyNumberFormat="1" applyFont="1" applyBorder="1" applyAlignment="1">
      <alignment horizontal="left"/>
    </xf>
    <xf numFmtId="0" fontId="36" fillId="4" borderId="81" xfId="0" applyFont="1" applyFill="1" applyBorder="1"/>
    <xf numFmtId="0" fontId="36" fillId="4" borderId="81" xfId="0" applyFont="1" applyFill="1" applyBorder="1" applyAlignment="1">
      <alignment wrapText="1"/>
    </xf>
    <xf numFmtId="0" fontId="36" fillId="4" borderId="82" xfId="0" applyFont="1" applyFill="1" applyBorder="1"/>
    <xf numFmtId="2" fontId="36" fillId="4" borderId="84" xfId="0" applyNumberFormat="1" applyFont="1" applyFill="1" applyBorder="1" applyAlignment="1">
      <alignment horizontal="center"/>
    </xf>
    <xf numFmtId="0" fontId="36" fillId="4" borderId="82" xfId="0" applyFont="1" applyFill="1" applyBorder="1" applyAlignment="1">
      <alignment horizontal="left"/>
    </xf>
    <xf numFmtId="2" fontId="36" fillId="4" borderId="83" xfId="0" applyNumberFormat="1" applyFont="1" applyFill="1" applyBorder="1" applyAlignment="1">
      <alignment horizontal="left"/>
    </xf>
    <xf numFmtId="0" fontId="36" fillId="4" borderId="83" xfId="0" applyFont="1" applyFill="1" applyBorder="1"/>
    <xf numFmtId="0" fontId="36" fillId="4" borderId="85" xfId="0" applyFont="1" applyFill="1" applyBorder="1"/>
    <xf numFmtId="0" fontId="36" fillId="4" borderId="86" xfId="0" applyFont="1" applyFill="1" applyBorder="1" applyAlignment="1">
      <alignment horizontal="left"/>
    </xf>
    <xf numFmtId="2" fontId="36" fillId="4" borderId="87" xfId="0" applyNumberFormat="1" applyFont="1" applyFill="1" applyBorder="1" applyAlignment="1">
      <alignment horizontal="left"/>
    </xf>
    <xf numFmtId="0" fontId="36" fillId="4" borderId="87" xfId="0" applyFont="1" applyFill="1" applyBorder="1"/>
    <xf numFmtId="0" fontId="36" fillId="4" borderId="88" xfId="0" applyFont="1" applyFill="1" applyBorder="1"/>
    <xf numFmtId="0" fontId="34" fillId="4" borderId="0" xfId="0" applyFont="1" applyFill="1" applyBorder="1" applyAlignment="1">
      <alignment horizontal="center"/>
    </xf>
    <xf numFmtId="0" fontId="34" fillId="4" borderId="0" xfId="0" applyFont="1" applyFill="1" applyBorder="1" applyAlignment="1">
      <alignment horizontal="center" wrapText="1"/>
    </xf>
    <xf numFmtId="0" fontId="48" fillId="0" borderId="0" xfId="19" applyFont="1" applyBorder="1" applyAlignment="1">
      <alignment vertical="center"/>
    </xf>
    <xf numFmtId="0" fontId="10" fillId="8" borderId="34" xfId="4" applyBorder="1" applyProtection="1">
      <alignment horizontal="left" vertical="center"/>
    </xf>
    <xf numFmtId="0" fontId="10" fillId="8" borderId="36" xfId="4" applyBorder="1" applyProtection="1">
      <alignment horizontal="left" vertical="center"/>
    </xf>
    <xf numFmtId="0" fontId="10" fillId="8" borderId="14" xfId="4" applyBorder="1" applyProtection="1">
      <alignment horizontal="left" vertical="center"/>
    </xf>
    <xf numFmtId="0" fontId="11" fillId="0" borderId="92" xfId="3" applyFont="1" applyBorder="1" applyProtection="1"/>
    <xf numFmtId="0" fontId="11" fillId="0" borderId="93" xfId="3" applyFont="1" applyBorder="1" applyProtection="1"/>
    <xf numFmtId="0" fontId="20" fillId="0" borderId="92" xfId="3" applyFont="1" applyBorder="1" applyProtection="1"/>
    <xf numFmtId="0" fontId="20" fillId="0" borderId="93" xfId="3" applyFont="1" applyBorder="1" applyProtection="1"/>
    <xf numFmtId="0" fontId="20" fillId="0" borderId="94" xfId="3" applyFont="1" applyBorder="1" applyProtection="1"/>
    <xf numFmtId="0" fontId="20" fillId="0" borderId="95" xfId="3" applyFont="1" applyBorder="1" applyProtection="1"/>
    <xf numFmtId="0" fontId="11" fillId="0" borderId="96" xfId="3" applyFont="1" applyBorder="1" applyProtection="1"/>
    <xf numFmtId="0" fontId="11" fillId="0" borderId="97" xfId="3" applyFont="1" applyBorder="1" applyProtection="1"/>
    <xf numFmtId="0" fontId="13" fillId="0" borderId="68" xfId="3" applyFont="1" applyBorder="1" applyAlignment="1" applyProtection="1">
      <alignment horizontal="center" vertical="center"/>
    </xf>
    <xf numFmtId="0" fontId="13" fillId="0" borderId="69" xfId="3" applyFont="1" applyBorder="1" applyAlignment="1" applyProtection="1">
      <alignment horizontal="center" vertical="center"/>
    </xf>
    <xf numFmtId="0" fontId="10" fillId="8" borderId="15" xfId="4" applyFill="1" applyBorder="1" applyAlignment="1" applyProtection="1">
      <alignment horizontal="left" vertical="center"/>
    </xf>
    <xf numFmtId="0" fontId="11" fillId="0" borderId="98" xfId="3" applyFont="1" applyBorder="1" applyProtection="1"/>
    <xf numFmtId="0" fontId="12" fillId="0" borderId="99" xfId="3" applyFont="1" applyBorder="1" applyAlignment="1" applyProtection="1">
      <alignment horizontal="left"/>
    </xf>
    <xf numFmtId="0" fontId="9" fillId="0" borderId="100" xfId="3" applyNumberFormat="1" applyBorder="1" applyProtection="1"/>
    <xf numFmtId="0" fontId="12" fillId="0" borderId="101" xfId="3" applyFont="1" applyBorder="1" applyAlignment="1" applyProtection="1">
      <alignment horizontal="left"/>
    </xf>
    <xf numFmtId="0" fontId="11" fillId="0" borderId="100" xfId="3" applyFont="1" applyBorder="1" applyProtection="1"/>
    <xf numFmtId="0" fontId="11" fillId="0" borderId="101" xfId="3" applyNumberFormat="1" applyFont="1" applyBorder="1" applyAlignment="1" applyProtection="1">
      <alignment horizontal="left"/>
    </xf>
    <xf numFmtId="0" fontId="11" fillId="0" borderId="102" xfId="3" applyFont="1" applyBorder="1" applyProtection="1"/>
    <xf numFmtId="14" fontId="11" fillId="0" borderId="103" xfId="3" applyNumberFormat="1" applyFont="1" applyBorder="1" applyAlignment="1" applyProtection="1">
      <alignment horizontal="left"/>
    </xf>
    <xf numFmtId="0" fontId="50" fillId="0" borderId="13" xfId="0" applyFont="1" applyBorder="1" applyAlignment="1" applyProtection="1">
      <alignment horizontal="center" vertical="center"/>
    </xf>
    <xf numFmtId="0" fontId="14" fillId="18" borderId="10" xfId="19" applyFont="1" applyFill="1" applyBorder="1" applyAlignment="1" applyProtection="1">
      <alignment horizontal="center" vertical="center"/>
    </xf>
    <xf numFmtId="165" fontId="11" fillId="19" borderId="10" xfId="2" applyNumberFormat="1" applyFont="1" applyFill="1" applyBorder="1" applyAlignment="1" applyProtection="1">
      <alignment horizontal="center" vertical="center"/>
    </xf>
    <xf numFmtId="0" fontId="14" fillId="20" borderId="10" xfId="18" applyFont="1" applyFill="1" applyBorder="1" applyAlignment="1" applyProtection="1">
      <alignment horizontal="center" vertical="center"/>
    </xf>
    <xf numFmtId="0" fontId="32" fillId="21" borderId="11" xfId="0" applyFont="1" applyFill="1" applyBorder="1" applyAlignment="1" applyProtection="1">
      <alignment horizontal="center" vertical="center"/>
    </xf>
    <xf numFmtId="0" fontId="37" fillId="8" borderId="16" xfId="4" applyFont="1" applyBorder="1" applyAlignment="1">
      <alignment horizontal="left" vertical="center"/>
    </xf>
    <xf numFmtId="0" fontId="24" fillId="8" borderId="18" xfId="4" applyFont="1" applyBorder="1" applyAlignment="1">
      <alignment horizontal="left" vertical="center"/>
    </xf>
    <xf numFmtId="0" fontId="24" fillId="4" borderId="39" xfId="4" applyFont="1" applyFill="1" applyBorder="1" applyAlignment="1">
      <alignment horizontal="left" vertical="center"/>
    </xf>
    <xf numFmtId="0" fontId="24" fillId="4" borderId="29" xfId="4" applyFont="1" applyFill="1" applyBorder="1" applyAlignment="1">
      <alignment horizontal="left" vertical="center"/>
    </xf>
    <xf numFmtId="0" fontId="50" fillId="4" borderId="39" xfId="4" applyFont="1" applyFill="1" applyBorder="1" applyAlignment="1">
      <alignment horizontal="center" vertical="center"/>
    </xf>
    <xf numFmtId="0" fontId="50" fillId="4" borderId="29" xfId="4" applyFont="1" applyFill="1" applyBorder="1" applyAlignment="1">
      <alignment horizontal="center" vertical="center"/>
    </xf>
    <xf numFmtId="0" fontId="20" fillId="0" borderId="82" xfId="19" applyFont="1" applyFill="1" applyBorder="1" applyAlignment="1">
      <alignment vertical="center"/>
    </xf>
    <xf numFmtId="0" fontId="51" fillId="0" borderId="105" xfId="16" applyFont="1" applyBorder="1" applyAlignment="1" applyProtection="1">
      <alignment vertical="center"/>
      <protection locked="0"/>
    </xf>
    <xf numFmtId="0" fontId="20" fillId="0" borderId="86" xfId="19" applyFont="1" applyFill="1" applyBorder="1" applyAlignment="1">
      <alignment vertical="center"/>
    </xf>
    <xf numFmtId="0" fontId="51" fillId="0" borderId="106" xfId="16" applyFont="1" applyBorder="1" applyAlignment="1" applyProtection="1">
      <alignment vertical="center"/>
      <protection locked="0"/>
    </xf>
    <xf numFmtId="0" fontId="20" fillId="0" borderId="107" xfId="19" applyFont="1" applyFill="1" applyBorder="1" applyAlignment="1">
      <alignment vertical="center"/>
    </xf>
    <xf numFmtId="0" fontId="51" fillId="0" borderId="108" xfId="16" applyFont="1" applyBorder="1" applyAlignment="1" applyProtection="1">
      <alignment vertical="center"/>
      <protection locked="0"/>
    </xf>
    <xf numFmtId="0" fontId="21" fillId="0" borderId="105" xfId="16" applyBorder="1" applyAlignment="1" applyProtection="1">
      <alignment vertical="center"/>
      <protection locked="0"/>
    </xf>
    <xf numFmtId="0" fontId="20" fillId="0" borderId="0" xfId="3" applyFont="1" applyFill="1" applyProtection="1"/>
    <xf numFmtId="0" fontId="45" fillId="23" borderId="20" xfId="15" applyFont="1" applyFill="1" applyBorder="1" applyProtection="1">
      <alignment horizontal="center" vertical="center"/>
      <protection locked="0"/>
    </xf>
    <xf numFmtId="0" fontId="45" fillId="23" borderId="23" xfId="15" applyFont="1" applyFill="1" applyBorder="1" applyProtection="1">
      <alignment horizontal="center" vertical="center"/>
      <protection locked="0"/>
    </xf>
    <xf numFmtId="0" fontId="45" fillId="23" borderId="20" xfId="15" applyFont="1" applyFill="1" applyBorder="1" applyAlignment="1" applyProtection="1">
      <alignment horizontal="center" vertical="center"/>
      <protection locked="0"/>
    </xf>
    <xf numFmtId="0" fontId="45" fillId="23" borderId="23" xfId="15" applyFont="1" applyFill="1" applyBorder="1" applyAlignment="1" applyProtection="1">
      <alignment horizontal="center" vertical="center"/>
      <protection locked="0"/>
    </xf>
    <xf numFmtId="0" fontId="36" fillId="23" borderId="20" xfId="0" applyFont="1" applyFill="1" applyBorder="1" applyAlignment="1" applyProtection="1">
      <alignment horizontal="center"/>
      <protection locked="0"/>
    </xf>
    <xf numFmtId="0" fontId="36" fillId="23" borderId="23" xfId="0" applyFont="1" applyFill="1" applyBorder="1" applyAlignment="1" applyProtection="1">
      <alignment horizontal="center"/>
      <protection locked="0"/>
    </xf>
    <xf numFmtId="0" fontId="52" fillId="20" borderId="20" xfId="15" applyNumberFormat="1" applyFont="1" applyFill="1" applyBorder="1" applyProtection="1">
      <alignment horizontal="center" vertical="center"/>
    </xf>
    <xf numFmtId="0" fontId="52" fillId="20" borderId="23" xfId="15" applyNumberFormat="1" applyFont="1" applyFill="1" applyBorder="1" applyProtection="1">
      <alignment horizontal="center" vertical="center"/>
    </xf>
    <xf numFmtId="164" fontId="53" fillId="20" borderId="2" xfId="11" quotePrefix="1" applyNumberFormat="1" applyFont="1" applyFill="1" applyBorder="1" applyAlignment="1">
      <alignment horizontal="center"/>
    </xf>
    <xf numFmtId="2" fontId="53" fillId="20" borderId="2" xfId="11" quotePrefix="1" applyNumberFormat="1" applyFont="1" applyFill="1" applyBorder="1" applyAlignment="1">
      <alignment horizontal="center"/>
    </xf>
    <xf numFmtId="167" fontId="53" fillId="20" borderId="56" xfId="11" quotePrefix="1" applyNumberFormat="1" applyFont="1" applyFill="1" applyBorder="1" applyAlignment="1">
      <alignment horizontal="center"/>
    </xf>
    <xf numFmtId="168" fontId="54" fillId="20" borderId="20" xfId="0" applyNumberFormat="1" applyFont="1" applyFill="1" applyBorder="1" applyAlignment="1">
      <alignment horizontal="center"/>
    </xf>
    <xf numFmtId="168" fontId="54" fillId="20" borderId="23" xfId="0" applyNumberFormat="1" applyFont="1" applyFill="1" applyBorder="1" applyAlignment="1">
      <alignment horizontal="center"/>
    </xf>
    <xf numFmtId="0" fontId="15" fillId="23" borderId="19" xfId="15" applyFill="1" applyBorder="1" applyProtection="1">
      <alignment horizontal="center" vertical="center"/>
      <protection locked="0"/>
    </xf>
    <xf numFmtId="0" fontId="15" fillId="23" borderId="1" xfId="15" applyFill="1" applyBorder="1" applyProtection="1">
      <alignment horizontal="center" vertical="center"/>
      <protection locked="0"/>
    </xf>
    <xf numFmtId="0" fontId="15" fillId="23" borderId="20" xfId="15" applyFill="1" applyBorder="1" applyProtection="1">
      <alignment horizontal="center" vertical="center"/>
      <protection locked="0"/>
    </xf>
    <xf numFmtId="0" fontId="15" fillId="23" borderId="21" xfId="15" applyFill="1" applyBorder="1" applyProtection="1">
      <alignment horizontal="center" vertical="center"/>
      <protection locked="0"/>
    </xf>
    <xf numFmtId="0" fontId="15" fillId="23" borderId="22" xfId="15" applyFill="1" applyBorder="1" applyProtection="1">
      <alignment horizontal="center" vertical="center"/>
      <protection locked="0"/>
    </xf>
    <xf numFmtId="0" fontId="15" fillId="23" borderId="23" xfId="15" applyFill="1" applyBorder="1" applyProtection="1">
      <alignment horizontal="center" vertical="center"/>
      <protection locked="0"/>
    </xf>
    <xf numFmtId="0" fontId="25" fillId="23" borderId="8" xfId="0" applyFont="1" applyFill="1" applyBorder="1" applyAlignment="1" applyProtection="1">
      <alignment horizontal="center" wrapText="1"/>
      <protection locked="0"/>
    </xf>
    <xf numFmtId="0" fontId="25" fillId="23" borderId="1" xfId="0" applyFont="1" applyFill="1" applyBorder="1" applyAlignment="1" applyProtection="1">
      <alignment horizontal="center"/>
      <protection locked="0"/>
    </xf>
    <xf numFmtId="0" fontId="25" fillId="23" borderId="22" xfId="0" applyFont="1" applyFill="1" applyBorder="1" applyAlignment="1" applyProtection="1">
      <alignment horizontal="center"/>
      <protection locked="0"/>
    </xf>
    <xf numFmtId="2" fontId="36" fillId="23" borderId="1" xfId="0" applyNumberFormat="1" applyFont="1" applyFill="1" applyBorder="1" applyAlignment="1" applyProtection="1">
      <alignment horizontal="center"/>
      <protection locked="0"/>
    </xf>
    <xf numFmtId="0" fontId="36" fillId="23" borderId="1" xfId="0" applyNumberFormat="1" applyFont="1" applyFill="1" applyBorder="1" applyAlignment="1" applyProtection="1">
      <alignment horizontal="center"/>
      <protection locked="0"/>
    </xf>
    <xf numFmtId="0" fontId="36" fillId="23" borderId="22" xfId="0" applyNumberFormat="1" applyFont="1" applyFill="1" applyBorder="1" applyAlignment="1" applyProtection="1">
      <alignment horizontal="center"/>
      <protection locked="0"/>
    </xf>
    <xf numFmtId="0" fontId="36" fillId="24" borderId="1" xfId="0" applyNumberFormat="1" applyFont="1" applyFill="1" applyBorder="1" applyAlignment="1" applyProtection="1">
      <alignment horizontal="center"/>
      <protection locked="0"/>
    </xf>
    <xf numFmtId="0" fontId="36" fillId="24" borderId="2" xfId="0" applyNumberFormat="1" applyFont="1" applyFill="1" applyBorder="1" applyAlignment="1" applyProtection="1">
      <alignment horizontal="center"/>
      <protection locked="0"/>
    </xf>
    <xf numFmtId="0" fontId="36" fillId="23" borderId="2" xfId="0" applyNumberFormat="1" applyFont="1" applyFill="1" applyBorder="1" applyAlignment="1" applyProtection="1">
      <alignment horizontal="center"/>
      <protection locked="0"/>
    </xf>
    <xf numFmtId="0" fontId="36" fillId="23" borderId="56" xfId="0" applyNumberFormat="1" applyFont="1" applyFill="1" applyBorder="1" applyAlignment="1" applyProtection="1">
      <alignment horizontal="center"/>
      <protection locked="0"/>
    </xf>
    <xf numFmtId="164" fontId="54" fillId="20" borderId="1" xfId="0" applyNumberFormat="1" applyFont="1" applyFill="1" applyBorder="1" applyAlignment="1">
      <alignment horizontal="center"/>
    </xf>
    <xf numFmtId="2" fontId="54" fillId="20" borderId="22" xfId="0" applyNumberFormat="1" applyFont="1" applyFill="1" applyBorder="1" applyAlignment="1">
      <alignment horizontal="center"/>
    </xf>
    <xf numFmtId="0" fontId="36" fillId="4" borderId="86" xfId="0" applyFont="1" applyFill="1" applyBorder="1"/>
    <xf numFmtId="2" fontId="36" fillId="4" borderId="109" xfId="0" applyNumberFormat="1" applyFont="1" applyFill="1" applyBorder="1" applyAlignment="1">
      <alignment horizontal="center"/>
    </xf>
    <xf numFmtId="165" fontId="54" fillId="25" borderId="1" xfId="0" applyNumberFormat="1" applyFont="1" applyFill="1" applyBorder="1" applyAlignment="1" applyProtection="1">
      <alignment horizontal="center"/>
    </xf>
    <xf numFmtId="165" fontId="54" fillId="25" borderId="2" xfId="0" applyNumberFormat="1" applyFont="1" applyFill="1" applyBorder="1" applyAlignment="1" applyProtection="1">
      <alignment horizontal="center"/>
    </xf>
    <xf numFmtId="165" fontId="54" fillId="20" borderId="1" xfId="0" applyNumberFormat="1" applyFont="1" applyFill="1" applyBorder="1" applyAlignment="1" applyProtection="1">
      <alignment horizontal="center"/>
    </xf>
    <xf numFmtId="0" fontId="36" fillId="4" borderId="110" xfId="0" applyFont="1" applyFill="1" applyBorder="1"/>
    <xf numFmtId="0" fontId="36" fillId="4" borderId="104" xfId="0" applyFont="1" applyFill="1" applyBorder="1" applyAlignment="1">
      <alignment horizontal="left"/>
    </xf>
    <xf numFmtId="0" fontId="36" fillId="15" borderId="112" xfId="0" applyFont="1" applyFill="1" applyBorder="1"/>
    <xf numFmtId="0" fontId="36" fillId="3" borderId="15" xfId="0" applyFont="1" applyFill="1" applyBorder="1"/>
    <xf numFmtId="0" fontId="34" fillId="4" borderId="40" xfId="0" applyFont="1" applyFill="1" applyBorder="1" applyAlignment="1">
      <alignment horizontal="center" wrapText="1"/>
    </xf>
    <xf numFmtId="0" fontId="36" fillId="24" borderId="20" xfId="0" applyNumberFormat="1" applyFont="1" applyFill="1" applyBorder="1" applyAlignment="1" applyProtection="1">
      <alignment horizontal="center"/>
      <protection locked="0"/>
    </xf>
    <xf numFmtId="165" fontId="54" fillId="25" borderId="20" xfId="0" applyNumberFormat="1" applyFont="1" applyFill="1" applyBorder="1" applyAlignment="1" applyProtection="1">
      <alignment horizontal="center"/>
    </xf>
    <xf numFmtId="2" fontId="36" fillId="4" borderId="40" xfId="0" applyNumberFormat="1" applyFont="1" applyFill="1" applyBorder="1" applyAlignment="1">
      <alignment horizontal="center"/>
    </xf>
    <xf numFmtId="0" fontId="36" fillId="23" borderId="20" xfId="0" applyNumberFormat="1" applyFont="1" applyFill="1" applyBorder="1" applyAlignment="1" applyProtection="1">
      <alignment horizontal="center"/>
      <protection locked="0"/>
    </xf>
    <xf numFmtId="165" fontId="54" fillId="20" borderId="20" xfId="0" applyNumberFormat="1" applyFont="1" applyFill="1" applyBorder="1" applyAlignment="1" applyProtection="1">
      <alignment horizontal="center"/>
    </xf>
    <xf numFmtId="0" fontId="36" fillId="23" borderId="23" xfId="0" applyNumberFormat="1" applyFont="1" applyFill="1" applyBorder="1" applyAlignment="1" applyProtection="1">
      <alignment horizontal="center"/>
      <protection locked="0"/>
    </xf>
    <xf numFmtId="14" fontId="36" fillId="4" borderId="40" xfId="0" applyNumberFormat="1" applyFont="1" applyFill="1" applyBorder="1" applyProtection="1">
      <protection locked="0"/>
    </xf>
    <xf numFmtId="0" fontId="34" fillId="3" borderId="14" xfId="0" applyFont="1" applyFill="1" applyBorder="1"/>
    <xf numFmtId="0" fontId="36" fillId="3" borderId="76" xfId="0" applyFont="1" applyFill="1" applyBorder="1"/>
    <xf numFmtId="0" fontId="36" fillId="4" borderId="104" xfId="0" applyFont="1" applyFill="1" applyBorder="1"/>
    <xf numFmtId="0" fontId="36" fillId="4" borderId="113" xfId="0" applyFont="1" applyFill="1" applyBorder="1" applyAlignment="1">
      <alignment horizontal="left"/>
    </xf>
    <xf numFmtId="0" fontId="36" fillId="4" borderId="112" xfId="0" applyFont="1" applyFill="1" applyBorder="1"/>
    <xf numFmtId="0" fontId="36" fillId="0" borderId="98" xfId="3" applyFont="1" applyBorder="1"/>
    <xf numFmtId="0" fontId="36" fillId="0" borderId="100" xfId="3" applyNumberFormat="1" applyFont="1" applyBorder="1"/>
    <xf numFmtId="0" fontId="36" fillId="0" borderId="100" xfId="3" applyFont="1" applyBorder="1"/>
    <xf numFmtId="0" fontId="36" fillId="0" borderId="102" xfId="3" applyFont="1" applyBorder="1"/>
    <xf numFmtId="0" fontId="10" fillId="8" borderId="14" xfId="4" applyBorder="1">
      <alignment horizontal="left" vertical="center"/>
    </xf>
    <xf numFmtId="0" fontId="10" fillId="8" borderId="15" xfId="4" applyFill="1" applyBorder="1" applyAlignment="1">
      <alignment horizontal="left" vertical="center"/>
    </xf>
    <xf numFmtId="0" fontId="11" fillId="0" borderId="98" xfId="3" applyFont="1" applyBorder="1"/>
    <xf numFmtId="0" fontId="12" fillId="0" borderId="99" xfId="3" applyFont="1" applyBorder="1" applyAlignment="1">
      <alignment horizontal="left"/>
    </xf>
    <xf numFmtId="0" fontId="9" fillId="0" borderId="100" xfId="3" applyNumberFormat="1" applyBorder="1"/>
    <xf numFmtId="0" fontId="12" fillId="0" borderId="101" xfId="3" applyFont="1" applyBorder="1" applyAlignment="1">
      <alignment horizontal="left"/>
    </xf>
    <xf numFmtId="0" fontId="11" fillId="0" borderId="100" xfId="3" applyFont="1" applyBorder="1"/>
    <xf numFmtId="0" fontId="11" fillId="0" borderId="101" xfId="3" applyNumberFormat="1" applyFont="1" applyBorder="1" applyAlignment="1">
      <alignment horizontal="left"/>
    </xf>
    <xf numFmtId="14" fontId="11" fillId="0" borderId="101" xfId="3" applyNumberFormat="1" applyFont="1" applyBorder="1" applyAlignment="1">
      <alignment horizontal="left"/>
    </xf>
    <xf numFmtId="0" fontId="11" fillId="0" borderId="102" xfId="3" applyFont="1" applyBorder="1"/>
    <xf numFmtId="14" fontId="11" fillId="0" borderId="103" xfId="3" applyNumberFormat="1" applyFont="1" applyBorder="1" applyAlignment="1">
      <alignment horizontal="left"/>
    </xf>
    <xf numFmtId="0" fontId="10" fillId="8" borderId="76" xfId="4" applyBorder="1">
      <alignment horizontal="left" vertical="center"/>
    </xf>
    <xf numFmtId="0" fontId="10" fillId="8" borderId="15" xfId="4" applyBorder="1">
      <alignment horizontal="left" vertical="center"/>
    </xf>
    <xf numFmtId="0" fontId="13" fillId="0" borderId="8" xfId="3" applyFont="1" applyBorder="1" applyAlignment="1">
      <alignment horizontal="center" vertical="center"/>
    </xf>
    <xf numFmtId="0" fontId="13" fillId="0" borderId="79" xfId="3" applyFont="1" applyBorder="1" applyAlignment="1">
      <alignment horizontal="center" vertical="center"/>
    </xf>
    <xf numFmtId="14" fontId="15" fillId="23" borderId="1" xfId="15" applyNumberFormat="1" applyFill="1" applyBorder="1" applyProtection="1">
      <alignment horizontal="center" vertical="center"/>
      <protection locked="0"/>
    </xf>
    <xf numFmtId="14" fontId="55" fillId="20" borderId="1" xfId="15" applyNumberFormat="1" applyFont="1" applyFill="1" applyBorder="1" applyProtection="1">
      <alignment horizontal="center" vertical="center"/>
    </xf>
    <xf numFmtId="14" fontId="52" fillId="20" borderId="4" xfId="15" applyNumberFormat="1" applyFont="1" applyFill="1" applyBorder="1" applyProtection="1">
      <alignment horizontal="center" vertical="center"/>
    </xf>
    <xf numFmtId="14" fontId="52" fillId="20" borderId="89" xfId="15" applyNumberFormat="1" applyFont="1" applyFill="1" applyBorder="1" applyProtection="1">
      <alignment horizontal="center" vertical="center"/>
    </xf>
    <xf numFmtId="164" fontId="53" fillId="20" borderId="4" xfId="11" quotePrefix="1" applyNumberFormat="1" applyFont="1" applyFill="1" applyBorder="1" applyAlignment="1">
      <alignment horizontal="center"/>
    </xf>
    <xf numFmtId="2" fontId="53" fillId="20" borderId="4" xfId="11" quotePrefix="1" applyNumberFormat="1" applyFont="1" applyFill="1" applyBorder="1" applyAlignment="1">
      <alignment horizontal="center"/>
    </xf>
    <xf numFmtId="167" fontId="53" fillId="20" borderId="89" xfId="11" quotePrefix="1" applyNumberFormat="1" applyFont="1" applyFill="1" applyBorder="1" applyAlignment="1">
      <alignment horizontal="center" vertical="center"/>
    </xf>
    <xf numFmtId="0" fontId="37" fillId="8" borderId="15" xfId="4" applyFont="1" applyFill="1" applyBorder="1" applyAlignment="1">
      <alignment horizontal="left" vertical="center"/>
    </xf>
    <xf numFmtId="0" fontId="38" fillId="0" borderId="99" xfId="3" applyFont="1" applyBorder="1" applyAlignment="1">
      <alignment horizontal="left"/>
    </xf>
    <xf numFmtId="0" fontId="38" fillId="0" borderId="101" xfId="3" applyFont="1" applyBorder="1" applyAlignment="1">
      <alignment horizontal="left"/>
    </xf>
    <xf numFmtId="0" fontId="36" fillId="0" borderId="101" xfId="3" applyNumberFormat="1" applyFont="1" applyBorder="1" applyAlignment="1">
      <alignment horizontal="left"/>
    </xf>
    <xf numFmtId="14" fontId="36" fillId="0" borderId="101" xfId="3" applyNumberFormat="1" applyFont="1" applyBorder="1" applyAlignment="1">
      <alignment horizontal="left"/>
    </xf>
    <xf numFmtId="14" fontId="36" fillId="0" borderId="103" xfId="3" applyNumberFormat="1" applyFont="1" applyBorder="1" applyAlignment="1">
      <alignment horizontal="left"/>
    </xf>
    <xf numFmtId="0" fontId="36" fillId="0" borderId="120" xfId="3" applyNumberFormat="1" applyFont="1" applyBorder="1"/>
    <xf numFmtId="0" fontId="36" fillId="0" borderId="121" xfId="3" applyNumberFormat="1" applyFont="1" applyBorder="1"/>
    <xf numFmtId="0" fontId="45" fillId="23" borderId="79" xfId="15" applyFont="1" applyFill="1" applyBorder="1" applyProtection="1">
      <alignment horizontal="center" vertical="center"/>
      <protection locked="0"/>
    </xf>
    <xf numFmtId="0" fontId="36" fillId="0" borderId="122" xfId="3" applyNumberFormat="1" applyFont="1" applyBorder="1"/>
    <xf numFmtId="0" fontId="45" fillId="23" borderId="79" xfId="15" applyFont="1" applyFill="1" applyBorder="1" applyAlignment="1" applyProtection="1">
      <alignment horizontal="center" vertical="center"/>
      <protection locked="0"/>
    </xf>
    <xf numFmtId="0" fontId="36" fillId="0" borderId="122" xfId="3" applyNumberFormat="1" applyFont="1" applyBorder="1" applyAlignment="1">
      <alignment horizontal="left" wrapText="1"/>
    </xf>
    <xf numFmtId="0" fontId="36" fillId="23" borderId="79" xfId="0" applyFont="1" applyFill="1" applyBorder="1" applyAlignment="1" applyProtection="1">
      <alignment horizontal="center" wrapText="1"/>
      <protection locked="0"/>
    </xf>
    <xf numFmtId="0" fontId="37" fillId="3" borderId="15" xfId="4" applyFont="1" applyFill="1" applyBorder="1">
      <alignment horizontal="left" vertical="center"/>
    </xf>
    <xf numFmtId="0" fontId="37" fillId="3" borderId="14" xfId="4" applyFont="1" applyFill="1" applyBorder="1">
      <alignment horizontal="left" vertical="center"/>
    </xf>
    <xf numFmtId="0" fontId="36" fillId="23" borderId="79" xfId="0" applyFont="1" applyFill="1" applyBorder="1" applyAlignment="1" applyProtection="1">
      <alignment horizontal="center"/>
      <protection locked="0"/>
    </xf>
    <xf numFmtId="0" fontId="37" fillId="8" borderId="76" xfId="4" applyFont="1" applyBorder="1">
      <alignment horizontal="left" vertical="center"/>
    </xf>
    <xf numFmtId="0" fontId="36" fillId="4" borderId="122" xfId="0" applyFont="1" applyFill="1" applyBorder="1"/>
    <xf numFmtId="0" fontId="36" fillId="4" borderId="121" xfId="0" applyFont="1" applyFill="1" applyBorder="1"/>
    <xf numFmtId="2" fontId="53" fillId="20" borderId="62" xfId="11" quotePrefix="1" applyNumberFormat="1" applyFont="1" applyFill="1" applyBorder="1" applyAlignment="1">
      <alignment horizontal="center"/>
    </xf>
    <xf numFmtId="2" fontId="53" fillId="20" borderId="61" xfId="11" quotePrefix="1" applyNumberFormat="1" applyFont="1" applyFill="1" applyBorder="1" applyAlignment="1">
      <alignment horizontal="center"/>
    </xf>
    <xf numFmtId="0" fontId="34" fillId="0" borderId="68" xfId="14" applyFont="1" applyBorder="1">
      <alignment horizontal="center" vertical="center" wrapText="1"/>
    </xf>
    <xf numFmtId="0" fontId="34" fillId="0" borderId="123" xfId="14" applyFont="1" applyBorder="1">
      <alignment horizontal="center" vertical="center" wrapText="1"/>
    </xf>
    <xf numFmtId="0" fontId="34" fillId="0" borderId="69" xfId="14" applyFont="1" applyBorder="1">
      <alignment horizontal="center" vertical="center" wrapText="1"/>
    </xf>
    <xf numFmtId="0" fontId="36" fillId="4" borderId="99" xfId="0" applyFont="1" applyFill="1" applyBorder="1"/>
    <xf numFmtId="0" fontId="36" fillId="4" borderId="101" xfId="0" applyFont="1" applyFill="1" applyBorder="1"/>
    <xf numFmtId="0" fontId="36" fillId="4" borderId="103" xfId="0" applyFont="1" applyFill="1" applyBorder="1"/>
    <xf numFmtId="14" fontId="52" fillId="20" borderId="62" xfId="15" applyNumberFormat="1" applyFont="1" applyFill="1" applyBorder="1" applyProtection="1">
      <alignment horizontal="center" vertical="center"/>
    </xf>
    <xf numFmtId="0" fontId="52" fillId="20" borderId="79" xfId="15" applyNumberFormat="1" applyFont="1" applyFill="1" applyBorder="1" applyProtection="1">
      <alignment horizontal="center" vertical="center"/>
    </xf>
    <xf numFmtId="0" fontId="34" fillId="0" borderId="123" xfId="3" applyFont="1" applyBorder="1" applyAlignment="1">
      <alignment horizontal="center" vertical="center"/>
    </xf>
    <xf numFmtId="0" fontId="34" fillId="0" borderId="69" xfId="3" applyFont="1" applyBorder="1" applyAlignment="1">
      <alignment horizontal="center" vertical="center"/>
    </xf>
    <xf numFmtId="0" fontId="15" fillId="23" borderId="33" xfId="15" applyFill="1" applyBorder="1" applyProtection="1">
      <alignment horizontal="center" vertical="center"/>
      <protection locked="0"/>
    </xf>
    <xf numFmtId="0" fontId="15" fillId="23" borderId="8" xfId="15" applyFill="1" applyBorder="1" applyProtection="1">
      <alignment horizontal="center" vertical="center"/>
      <protection locked="0"/>
    </xf>
    <xf numFmtId="0" fontId="15" fillId="23" borderId="79" xfId="15" applyFill="1" applyBorder="1" applyProtection="1">
      <alignment horizontal="center" vertical="center"/>
      <protection locked="0"/>
    </xf>
    <xf numFmtId="0" fontId="13" fillId="0" borderId="14" xfId="3" applyFont="1" applyFill="1" applyBorder="1" applyAlignment="1">
      <alignment horizontal="center" vertical="center"/>
    </xf>
    <xf numFmtId="0" fontId="13" fillId="0" borderId="76" xfId="3" applyFont="1" applyFill="1" applyBorder="1" applyAlignment="1">
      <alignment horizontal="center" vertical="center"/>
    </xf>
    <xf numFmtId="0" fontId="13" fillId="0" borderId="76" xfId="3" applyFont="1" applyBorder="1" applyAlignment="1">
      <alignment horizontal="center" vertical="center"/>
    </xf>
    <xf numFmtId="0" fontId="13" fillId="0" borderId="15" xfId="3" applyFont="1" applyFill="1" applyBorder="1" applyAlignment="1">
      <alignment horizontal="center" vertical="center"/>
    </xf>
    <xf numFmtId="0" fontId="11" fillId="0" borderId="100" xfId="3" applyNumberFormat="1" applyFont="1" applyBorder="1"/>
    <xf numFmtId="0" fontId="27" fillId="4" borderId="98" xfId="0" applyFont="1" applyFill="1" applyBorder="1"/>
    <xf numFmtId="0" fontId="25" fillId="4" borderId="99" xfId="0" applyFont="1" applyFill="1" applyBorder="1" applyAlignment="1">
      <alignment horizontal="left" wrapText="1"/>
    </xf>
    <xf numFmtId="0" fontId="27" fillId="4" borderId="100" xfId="0" applyFont="1" applyFill="1" applyBorder="1"/>
    <xf numFmtId="0" fontId="25" fillId="4" borderId="101" xfId="0" applyFont="1" applyFill="1" applyBorder="1"/>
    <xf numFmtId="0" fontId="27" fillId="4" borderId="102" xfId="0" applyFont="1" applyFill="1" applyBorder="1" applyAlignment="1">
      <alignment horizontal="left" vertical="top" wrapText="1"/>
    </xf>
    <xf numFmtId="0" fontId="25" fillId="4" borderId="103" xfId="0" applyFont="1" applyFill="1" applyBorder="1" applyAlignment="1">
      <alignment horizontal="left" vertical="center"/>
    </xf>
    <xf numFmtId="0" fontId="27" fillId="4" borderId="120" xfId="0" applyFont="1" applyFill="1" applyBorder="1"/>
    <xf numFmtId="0" fontId="25" fillId="4" borderId="125" xfId="0" applyFont="1" applyFill="1" applyBorder="1" applyAlignment="1">
      <alignment horizontal="left" wrapText="1"/>
    </xf>
    <xf numFmtId="0" fontId="27" fillId="4" borderId="122" xfId="0" applyFont="1" applyFill="1" applyBorder="1"/>
    <xf numFmtId="0" fontId="25" fillId="4" borderId="116" xfId="0" applyFont="1" applyFill="1" applyBorder="1" applyAlignment="1">
      <alignment horizontal="left"/>
    </xf>
    <xf numFmtId="0" fontId="27" fillId="4" borderId="121" xfId="0" applyFont="1" applyFill="1" applyBorder="1" applyAlignment="1">
      <alignment wrapText="1"/>
    </xf>
    <xf numFmtId="0" fontId="25" fillId="4" borderId="119" xfId="0" applyFont="1" applyFill="1" applyBorder="1" applyAlignment="1">
      <alignment horizontal="left" vertical="center"/>
    </xf>
    <xf numFmtId="0" fontId="36" fillId="4" borderId="116" xfId="0" applyFont="1" applyFill="1" applyBorder="1"/>
    <xf numFmtId="0" fontId="36" fillId="4" borderId="119" xfId="0" applyFont="1" applyFill="1" applyBorder="1"/>
    <xf numFmtId="0" fontId="36" fillId="0" borderId="0" xfId="0" applyNumberFormat="1" applyFont="1" applyFill="1" applyBorder="1" applyAlignment="1" applyProtection="1">
      <alignment horizontal="center"/>
      <protection locked="0"/>
    </xf>
    <xf numFmtId="0" fontId="36" fillId="0" borderId="0" xfId="0" applyFont="1" applyFill="1" applyBorder="1"/>
    <xf numFmtId="0" fontId="36" fillId="0" borderId="0" xfId="0" applyNumberFormat="1" applyFont="1" applyFill="1" applyBorder="1" applyAlignment="1" applyProtection="1">
      <alignment horizontal="center" vertical="center"/>
      <protection locked="0"/>
    </xf>
    <xf numFmtId="0" fontId="36" fillId="0" borderId="40" xfId="0" applyNumberFormat="1" applyFont="1" applyFill="1" applyBorder="1" applyAlignment="1" applyProtection="1">
      <alignment horizontal="center" vertical="center"/>
      <protection locked="0"/>
    </xf>
    <xf numFmtId="0" fontId="20" fillId="14" borderId="0" xfId="3" applyFont="1" applyFill="1" applyProtection="1"/>
    <xf numFmtId="0" fontId="11" fillId="14" borderId="0" xfId="3" applyFont="1" applyFill="1" applyProtection="1"/>
    <xf numFmtId="0" fontId="9" fillId="14" borderId="0" xfId="3" applyFill="1" applyProtection="1"/>
    <xf numFmtId="0" fontId="36" fillId="14" borderId="0" xfId="0" applyFont="1" applyFill="1"/>
    <xf numFmtId="0" fontId="36" fillId="14" borderId="0" xfId="0" applyFont="1" applyFill="1" applyAlignment="1">
      <alignment horizontal="left"/>
    </xf>
    <xf numFmtId="0" fontId="9" fillId="14" borderId="0" xfId="3" applyFill="1"/>
    <xf numFmtId="0" fontId="11" fillId="14" borderId="0" xfId="0" applyFont="1" applyFill="1"/>
    <xf numFmtId="0" fontId="25" fillId="14" borderId="0" xfId="0" applyFont="1" applyFill="1"/>
    <xf numFmtId="2" fontId="56" fillId="20" borderId="13" xfId="0" applyNumberFormat="1" applyFont="1" applyFill="1" applyBorder="1" applyAlignment="1">
      <alignment horizontal="center"/>
    </xf>
    <xf numFmtId="2" fontId="57" fillId="20" borderId="13" xfId="0" applyNumberFormat="1" applyFont="1" applyFill="1" applyBorder="1" applyAlignment="1">
      <alignment horizontal="center"/>
    </xf>
    <xf numFmtId="165" fontId="57" fillId="20" borderId="13" xfId="0" applyNumberFormat="1" applyFont="1" applyFill="1" applyBorder="1" applyAlignment="1">
      <alignment horizontal="center"/>
    </xf>
    <xf numFmtId="2" fontId="58" fillId="20" borderId="13" xfId="0" applyNumberFormat="1" applyFont="1" applyFill="1" applyBorder="1" applyAlignment="1">
      <alignment horizontal="center"/>
    </xf>
    <xf numFmtId="167" fontId="57" fillId="20" borderId="13" xfId="0" applyNumberFormat="1" applyFont="1" applyFill="1" applyBorder="1" applyAlignment="1">
      <alignment horizontal="center"/>
    </xf>
    <xf numFmtId="10" fontId="57" fillId="20" borderId="13" xfId="0" applyNumberFormat="1" applyFont="1" applyFill="1" applyBorder="1" applyAlignment="1">
      <alignment horizontal="center"/>
    </xf>
    <xf numFmtId="0" fontId="14" fillId="20" borderId="13" xfId="1" applyFont="1" applyFill="1" applyBorder="1"/>
    <xf numFmtId="0" fontId="14" fillId="20" borderId="22" xfId="1" applyFont="1" applyFill="1" applyBorder="1"/>
    <xf numFmtId="0" fontId="57" fillId="20" borderId="22" xfId="0" applyFont="1" applyFill="1" applyBorder="1"/>
    <xf numFmtId="0" fontId="57" fillId="20" borderId="23" xfId="0" applyFont="1" applyFill="1" applyBorder="1"/>
    <xf numFmtId="0" fontId="57" fillId="20" borderId="69" xfId="0" applyFont="1" applyFill="1" applyBorder="1"/>
    <xf numFmtId="2" fontId="57" fillId="20" borderId="68" xfId="0" applyNumberFormat="1" applyFont="1" applyFill="1" applyBorder="1" applyAlignment="1">
      <alignment horizontal="center"/>
    </xf>
    <xf numFmtId="2" fontId="57" fillId="20" borderId="69" xfId="0" applyNumberFormat="1" applyFont="1" applyFill="1" applyBorder="1" applyAlignment="1">
      <alignment horizontal="center"/>
    </xf>
    <xf numFmtId="0" fontId="14" fillId="20" borderId="42" xfId="1" applyFont="1" applyFill="1" applyBorder="1"/>
    <xf numFmtId="0" fontId="57" fillId="20" borderId="43" xfId="0" applyFont="1" applyFill="1" applyBorder="1"/>
    <xf numFmtId="0" fontId="14" fillId="20" borderId="43" xfId="1" applyFont="1" applyFill="1" applyBorder="1"/>
    <xf numFmtId="0" fontId="13" fillId="0" borderId="14" xfId="3" applyFont="1" applyBorder="1"/>
    <xf numFmtId="0" fontId="13" fillId="0" borderId="15" xfId="3" applyFont="1" applyBorder="1"/>
    <xf numFmtId="0" fontId="9" fillId="0" borderId="98" xfId="3" applyNumberFormat="1" applyBorder="1" applyAlignment="1">
      <alignment wrapText="1"/>
    </xf>
    <xf numFmtId="14" fontId="9" fillId="0" borderId="99" xfId="3" applyNumberFormat="1" applyBorder="1" applyAlignment="1">
      <alignment wrapText="1"/>
    </xf>
    <xf numFmtId="0" fontId="9" fillId="0" borderId="100" xfId="3" applyNumberFormat="1" applyBorder="1" applyAlignment="1">
      <alignment wrapText="1"/>
    </xf>
    <xf numFmtId="14" fontId="9" fillId="0" borderId="101" xfId="3" applyNumberFormat="1" applyBorder="1" applyAlignment="1">
      <alignment wrapText="1"/>
    </xf>
    <xf numFmtId="164" fontId="9" fillId="0" borderId="100" xfId="3" applyNumberFormat="1" applyBorder="1" applyAlignment="1">
      <alignment wrapText="1"/>
    </xf>
    <xf numFmtId="0" fontId="15" fillId="0" borderId="100" xfId="3" applyNumberFormat="1" applyFont="1" applyBorder="1" applyAlignment="1">
      <alignment wrapText="1"/>
    </xf>
    <xf numFmtId="0" fontId="9" fillId="0" borderId="102" xfId="3" applyNumberFormat="1" applyBorder="1" applyAlignment="1">
      <alignment wrapText="1"/>
    </xf>
    <xf numFmtId="14" fontId="9" fillId="0" borderId="103" xfId="3" applyNumberFormat="1" applyBorder="1" applyAlignment="1">
      <alignment wrapText="1"/>
    </xf>
    <xf numFmtId="0" fontId="9" fillId="0" borderId="122" xfId="3" applyBorder="1" applyAlignment="1">
      <alignment horizontal="left"/>
    </xf>
    <xf numFmtId="0" fontId="9" fillId="0" borderId="128" xfId="3" applyBorder="1" applyAlignment="1">
      <alignment horizontal="left"/>
    </xf>
    <xf numFmtId="168" fontId="25" fillId="4" borderId="22" xfId="0" applyNumberFormat="1" applyFont="1" applyFill="1" applyBorder="1" applyAlignment="1">
      <alignment horizontal="center"/>
    </xf>
    <xf numFmtId="0" fontId="34" fillId="4" borderId="8" xfId="0" applyFont="1" applyFill="1" applyBorder="1" applyAlignment="1">
      <alignment horizontal="center" vertical="center" wrapText="1"/>
    </xf>
    <xf numFmtId="0" fontId="34" fillId="4" borderId="33" xfId="0" applyFont="1" applyFill="1" applyBorder="1" applyAlignment="1">
      <alignment horizontal="center" vertical="center"/>
    </xf>
    <xf numFmtId="0" fontId="34" fillId="4" borderId="79" xfId="0" applyFont="1" applyFill="1" applyBorder="1" applyAlignment="1">
      <alignment horizontal="center" vertical="center" wrapText="1"/>
    </xf>
    <xf numFmtId="14" fontId="15" fillId="23" borderId="22" xfId="15" applyNumberFormat="1" applyFill="1" applyBorder="1" applyProtection="1">
      <alignment horizontal="center" vertical="center"/>
      <protection locked="0"/>
    </xf>
    <xf numFmtId="0" fontId="15" fillId="0" borderId="23" xfId="15" applyFill="1" applyBorder="1" applyProtection="1">
      <alignment horizontal="center" vertical="center"/>
    </xf>
    <xf numFmtId="0" fontId="11" fillId="0" borderId="0" xfId="0" applyFont="1" applyAlignment="1">
      <alignment horizontal="left"/>
    </xf>
    <xf numFmtId="0" fontId="15" fillId="0" borderId="132" xfId="3" applyNumberFormat="1" applyFont="1" applyBorder="1" applyAlignment="1">
      <alignment wrapText="1"/>
    </xf>
    <xf numFmtId="14" fontId="9" fillId="0" borderId="133" xfId="3" applyNumberFormat="1" applyBorder="1" applyAlignment="1">
      <alignment wrapText="1"/>
    </xf>
    <xf numFmtId="0" fontId="0" fillId="0" borderId="0" xfId="0" applyBorder="1"/>
    <xf numFmtId="0" fontId="0" fillId="0" borderId="0" xfId="0" applyFill="1" applyBorder="1"/>
    <xf numFmtId="0" fontId="38" fillId="0" borderId="34" xfId="0" applyFont="1" applyFill="1" applyBorder="1"/>
    <xf numFmtId="0" fontId="61" fillId="0" borderId="35" xfId="0" applyFont="1" applyFill="1" applyBorder="1" applyAlignment="1">
      <alignment horizontal="center"/>
    </xf>
    <xf numFmtId="0" fontId="61" fillId="0" borderId="35" xfId="0" applyFont="1" applyFill="1" applyBorder="1" applyAlignment="1">
      <alignment horizontal="center" wrapText="1"/>
    </xf>
    <xf numFmtId="0" fontId="61" fillId="0" borderId="36" xfId="0" applyFont="1" applyFill="1" applyBorder="1" applyAlignment="1">
      <alignment horizontal="center" wrapText="1"/>
    </xf>
    <xf numFmtId="0" fontId="0" fillId="0" borderId="0" xfId="0" applyFill="1"/>
    <xf numFmtId="0" fontId="62" fillId="0" borderId="39" xfId="0" applyFont="1" applyFill="1" applyBorder="1"/>
    <xf numFmtId="0" fontId="61" fillId="0" borderId="0" xfId="0" applyFont="1" applyFill="1" applyBorder="1" applyAlignment="1">
      <alignment horizontal="center"/>
    </xf>
    <xf numFmtId="0" fontId="61" fillId="0" borderId="40" xfId="0" applyFont="1" applyFill="1" applyBorder="1" applyAlignment="1">
      <alignment horizontal="center"/>
    </xf>
    <xf numFmtId="0" fontId="38" fillId="26" borderId="137" xfId="0" applyFont="1" applyFill="1" applyBorder="1"/>
    <xf numFmtId="2" fontId="38" fillId="27" borderId="1" xfId="0" applyNumberFormat="1" applyFont="1" applyFill="1" applyBorder="1" applyAlignment="1" applyProtection="1">
      <alignment horizontal="center"/>
      <protection locked="0"/>
    </xf>
    <xf numFmtId="2" fontId="38" fillId="27" borderId="20" xfId="0" applyNumberFormat="1" applyFont="1" applyFill="1" applyBorder="1" applyAlignment="1" applyProtection="1">
      <alignment horizontal="center"/>
      <protection locked="0"/>
    </xf>
    <xf numFmtId="165" fontId="63" fillId="28" borderId="1" xfId="0" applyNumberFormat="1" applyFont="1" applyFill="1" applyBorder="1" applyAlignment="1" applyProtection="1">
      <alignment horizontal="center"/>
    </xf>
    <xf numFmtId="165" fontId="63" fillId="28" borderId="20" xfId="0" applyNumberFormat="1" applyFont="1" applyFill="1" applyBorder="1" applyAlignment="1" applyProtection="1">
      <alignment horizontal="center"/>
    </xf>
    <xf numFmtId="0" fontId="0" fillId="0" borderId="39" xfId="0" applyBorder="1"/>
    <xf numFmtId="0" fontId="0" fillId="0" borderId="40" xfId="0" applyBorder="1"/>
    <xf numFmtId="0" fontId="38" fillId="0" borderId="39" xfId="0" applyFont="1" applyFill="1" applyBorder="1"/>
    <xf numFmtId="0" fontId="61" fillId="0" borderId="0" xfId="0" applyFont="1" applyFill="1" applyBorder="1" applyAlignment="1">
      <alignment horizontal="center" wrapText="1"/>
    </xf>
    <xf numFmtId="0" fontId="61" fillId="0" borderId="40" xfId="0" applyFont="1" applyFill="1" applyBorder="1" applyAlignment="1">
      <alignment horizontal="center" wrapText="1"/>
    </xf>
    <xf numFmtId="0" fontId="38" fillId="26" borderId="138" xfId="0" applyFont="1" applyFill="1" applyBorder="1"/>
    <xf numFmtId="2" fontId="38" fillId="27" borderId="22" xfId="0" applyNumberFormat="1" applyFont="1" applyFill="1" applyBorder="1" applyAlignment="1" applyProtection="1">
      <alignment horizontal="center"/>
      <protection locked="0"/>
    </xf>
    <xf numFmtId="2" fontId="38" fillId="27" borderId="23" xfId="0" applyNumberFormat="1" applyFont="1" applyFill="1" applyBorder="1" applyAlignment="1" applyProtection="1">
      <alignment horizontal="center"/>
      <protection locked="0"/>
    </xf>
    <xf numFmtId="165" fontId="54" fillId="28" borderId="1" xfId="0" applyNumberFormat="1" applyFont="1" applyFill="1" applyBorder="1" applyAlignment="1" applyProtection="1">
      <alignment horizontal="center"/>
    </xf>
    <xf numFmtId="165" fontId="54" fillId="28" borderId="20" xfId="0" applyNumberFormat="1" applyFont="1" applyFill="1" applyBorder="1" applyAlignment="1" applyProtection="1">
      <alignment horizontal="center"/>
    </xf>
    <xf numFmtId="0" fontId="0" fillId="14" borderId="0" xfId="0" applyFill="1"/>
    <xf numFmtId="0" fontId="0" fillId="14" borderId="0" xfId="0" applyFill="1" applyBorder="1"/>
    <xf numFmtId="2" fontId="54" fillId="28" borderId="1" xfId="0" applyNumberFormat="1" applyFont="1" applyFill="1" applyBorder="1" applyAlignment="1" applyProtection="1">
      <alignment horizontal="center"/>
    </xf>
    <xf numFmtId="2" fontId="54" fillId="28" borderId="20" xfId="0" applyNumberFormat="1" applyFont="1" applyFill="1" applyBorder="1" applyAlignment="1" applyProtection="1">
      <alignment horizontal="center"/>
    </xf>
    <xf numFmtId="2" fontId="54" fillId="25" borderId="1" xfId="0" applyNumberFormat="1" applyFont="1" applyFill="1" applyBorder="1" applyAlignment="1" applyProtection="1">
      <alignment horizontal="center"/>
    </xf>
    <xf numFmtId="2" fontId="54" fillId="28" borderId="22" xfId="0" applyNumberFormat="1" applyFont="1" applyFill="1" applyBorder="1" applyAlignment="1" applyProtection="1">
      <alignment horizontal="center"/>
    </xf>
    <xf numFmtId="2" fontId="54" fillId="28" borderId="23" xfId="0" applyNumberFormat="1" applyFont="1" applyFill="1" applyBorder="1" applyAlignment="1" applyProtection="1">
      <alignment horizontal="center"/>
    </xf>
    <xf numFmtId="0" fontId="11" fillId="0" borderId="139" xfId="3" applyFont="1" applyBorder="1" applyProtection="1"/>
    <xf numFmtId="0" fontId="20" fillId="0" borderId="140" xfId="3" applyFont="1" applyBorder="1" applyProtection="1"/>
    <xf numFmtId="0" fontId="36" fillId="23" borderId="8" xfId="0" applyFont="1" applyFill="1" applyBorder="1" applyAlignment="1" applyProtection="1">
      <alignment horizontal="left" wrapText="1"/>
      <protection locked="0"/>
    </xf>
    <xf numFmtId="0" fontId="45" fillId="23" borderId="62" xfId="0" applyFont="1" applyFill="1" applyBorder="1" applyAlignment="1" applyProtection="1">
      <alignment wrapText="1"/>
      <protection locked="0"/>
    </xf>
    <xf numFmtId="0" fontId="36" fillId="23" borderId="8" xfId="2" applyFont="1" applyFill="1" applyBorder="1" applyAlignment="1" applyProtection="1">
      <alignment horizontal="left" wrapText="1"/>
      <protection locked="0"/>
    </xf>
    <xf numFmtId="0" fontId="36" fillId="23" borderId="8" xfId="2" applyFont="1" applyFill="1" applyBorder="1" applyAlignment="1" applyProtection="1">
      <alignment wrapText="1"/>
      <protection locked="0"/>
    </xf>
    <xf numFmtId="0" fontId="36" fillId="23" borderId="61" xfId="2" applyFont="1" applyFill="1" applyBorder="1" applyAlignment="1" applyProtection="1">
      <alignment wrapText="1"/>
      <protection locked="0"/>
    </xf>
    <xf numFmtId="0" fontId="36" fillId="23" borderId="79" xfId="2" applyFont="1" applyFill="1" applyBorder="1" applyAlignment="1" applyProtection="1">
      <alignment wrapText="1"/>
      <protection locked="0"/>
    </xf>
    <xf numFmtId="0" fontId="36" fillId="23" borderId="1" xfId="0" applyFont="1" applyFill="1" applyBorder="1" applyAlignment="1" applyProtection="1">
      <alignment horizontal="left" wrapText="1"/>
      <protection locked="0"/>
    </xf>
    <xf numFmtId="0" fontId="36" fillId="23" borderId="4" xfId="0" applyFont="1" applyFill="1" applyBorder="1" applyAlignment="1" applyProtection="1">
      <alignment wrapText="1"/>
      <protection locked="0"/>
    </xf>
    <xf numFmtId="0" fontId="36" fillId="23" borderId="1" xfId="2" applyFont="1" applyFill="1" applyBorder="1" applyAlignment="1" applyProtection="1">
      <alignment wrapText="1"/>
      <protection locked="0"/>
    </xf>
    <xf numFmtId="0" fontId="36" fillId="23" borderId="2" xfId="2" applyFont="1" applyFill="1" applyBorder="1" applyAlignment="1" applyProtection="1">
      <alignment wrapText="1"/>
      <protection locked="0"/>
    </xf>
    <xf numFmtId="0" fontId="36" fillId="23" borderId="20" xfId="2" applyFont="1" applyFill="1" applyBorder="1" applyAlignment="1" applyProtection="1">
      <alignment wrapText="1"/>
      <protection locked="0"/>
    </xf>
    <xf numFmtId="0" fontId="36" fillId="23" borderId="1" xfId="2" applyFont="1" applyFill="1" applyBorder="1" applyAlignment="1" applyProtection="1">
      <alignment horizontal="left" wrapText="1"/>
      <protection locked="0"/>
    </xf>
    <xf numFmtId="0" fontId="36" fillId="23" borderId="22" xfId="0" applyFont="1" applyFill="1" applyBorder="1" applyAlignment="1" applyProtection="1">
      <alignment horizontal="left" wrapText="1"/>
      <protection locked="0"/>
    </xf>
    <xf numFmtId="0" fontId="36" fillId="23" borderId="89" xfId="0" applyFont="1" applyFill="1" applyBorder="1" applyAlignment="1" applyProtection="1">
      <alignment wrapText="1"/>
      <protection locked="0"/>
    </xf>
    <xf numFmtId="0" fontId="36" fillId="23" borderId="22" xfId="2" applyFont="1" applyFill="1" applyBorder="1" applyAlignment="1" applyProtection="1">
      <alignment wrapText="1"/>
      <protection locked="0"/>
    </xf>
    <xf numFmtId="0" fontId="36" fillId="23" borderId="56" xfId="2" applyFont="1" applyFill="1" applyBorder="1" applyAlignment="1" applyProtection="1">
      <alignment wrapText="1"/>
      <protection locked="0"/>
    </xf>
    <xf numFmtId="0" fontId="36" fillId="23" borderId="23" xfId="2" applyFont="1" applyFill="1" applyBorder="1" applyAlignment="1" applyProtection="1">
      <alignment wrapText="1"/>
      <protection locked="0"/>
    </xf>
    <xf numFmtId="0" fontId="64" fillId="4" borderId="0" xfId="0" applyFont="1" applyFill="1" applyAlignment="1">
      <alignment vertical="top" wrapText="1"/>
    </xf>
    <xf numFmtId="0" fontId="21" fillId="0" borderId="77" xfId="16" applyBorder="1" applyAlignment="1" applyProtection="1">
      <alignment horizontal="left" vertical="center" wrapText="1"/>
      <protection locked="0"/>
    </xf>
    <xf numFmtId="0" fontId="21" fillId="0" borderId="78" xfId="16" applyBorder="1" applyAlignment="1" applyProtection="1">
      <alignment horizontal="left" vertical="center" wrapText="1"/>
      <protection locked="0"/>
    </xf>
    <xf numFmtId="0" fontId="20" fillId="22" borderId="34" xfId="4" applyFont="1" applyFill="1" applyBorder="1" applyAlignment="1">
      <alignment horizontal="left" vertical="center" wrapText="1"/>
    </xf>
    <xf numFmtId="0" fontId="20" fillId="22" borderId="36" xfId="4" applyFont="1" applyFill="1" applyBorder="1" applyAlignment="1">
      <alignment horizontal="left" vertical="center" wrapText="1"/>
    </xf>
    <xf numFmtId="0" fontId="20" fillId="22" borderId="39" xfId="4" applyFont="1" applyFill="1" applyBorder="1" applyAlignment="1">
      <alignment horizontal="left" vertical="center" wrapText="1"/>
    </xf>
    <xf numFmtId="0" fontId="20" fillId="22" borderId="40" xfId="4" applyFont="1" applyFill="1" applyBorder="1" applyAlignment="1">
      <alignment horizontal="left" vertical="center" wrapText="1"/>
    </xf>
    <xf numFmtId="0" fontId="20" fillId="22" borderId="41" xfId="4" applyFont="1" applyFill="1" applyBorder="1" applyAlignment="1">
      <alignment horizontal="left" vertical="center" wrapText="1"/>
    </xf>
    <xf numFmtId="0" fontId="20" fillId="22" borderId="43" xfId="4" applyFont="1" applyFill="1" applyBorder="1" applyAlignment="1">
      <alignment horizontal="left" vertical="center" wrapText="1"/>
    </xf>
    <xf numFmtId="0" fontId="20" fillId="22" borderId="34" xfId="4" applyFont="1" applyFill="1" applyBorder="1" applyAlignment="1" applyProtection="1">
      <alignment horizontal="left" vertical="center" wrapText="1"/>
    </xf>
    <xf numFmtId="0" fontId="20" fillId="22" borderId="36" xfId="4" applyFont="1" applyFill="1" applyBorder="1" applyAlignment="1" applyProtection="1">
      <alignment horizontal="left" vertical="center" wrapText="1"/>
    </xf>
    <xf numFmtId="0" fontId="20" fillId="22" borderId="41" xfId="4" applyFont="1" applyFill="1" applyBorder="1" applyAlignment="1" applyProtection="1">
      <alignment horizontal="left" vertical="center" wrapText="1"/>
    </xf>
    <xf numFmtId="0" fontId="20" fillId="22" borderId="43" xfId="4" applyFont="1" applyFill="1" applyBorder="1" applyAlignment="1" applyProtection="1">
      <alignment horizontal="left" vertical="center" wrapText="1"/>
    </xf>
    <xf numFmtId="0" fontId="59" fillId="0" borderId="100" xfId="15" applyFont="1" applyFill="1" applyBorder="1" applyAlignment="1" applyProtection="1">
      <alignment horizontal="left" vertical="center"/>
    </xf>
    <xf numFmtId="0" fontId="59" fillId="0" borderId="90" xfId="15" applyFont="1" applyFill="1" applyBorder="1" applyAlignment="1" applyProtection="1">
      <alignment horizontal="left" vertical="center"/>
    </xf>
    <xf numFmtId="0" fontId="59" fillId="0" borderId="102" xfId="15" applyFont="1" applyFill="1" applyBorder="1" applyAlignment="1" applyProtection="1">
      <alignment horizontal="left" vertical="center"/>
    </xf>
    <xf numFmtId="0" fontId="59" fillId="0" borderId="124" xfId="15" applyFont="1" applyFill="1" applyBorder="1" applyAlignment="1" applyProtection="1">
      <alignment horizontal="left" vertical="center"/>
    </xf>
    <xf numFmtId="0" fontId="24" fillId="17" borderId="34" xfId="4" applyFont="1" applyFill="1" applyBorder="1" applyAlignment="1" applyProtection="1">
      <alignment horizontal="left" vertical="center" wrapText="1"/>
    </xf>
    <xf numFmtId="0" fontId="24" fillId="17" borderId="35" xfId="4" applyFont="1" applyFill="1" applyBorder="1" applyAlignment="1" applyProtection="1">
      <alignment horizontal="left" vertical="center" wrapText="1"/>
    </xf>
    <xf numFmtId="0" fontId="24" fillId="17" borderId="36" xfId="4" applyFont="1" applyFill="1" applyBorder="1" applyAlignment="1" applyProtection="1">
      <alignment horizontal="left" vertical="center" wrapText="1"/>
    </xf>
    <xf numFmtId="0" fontId="24" fillId="17" borderId="39" xfId="4" applyFont="1" applyFill="1" applyBorder="1" applyAlignment="1" applyProtection="1">
      <alignment horizontal="left" vertical="center" wrapText="1"/>
    </xf>
    <xf numFmtId="0" fontId="24" fillId="17" borderId="0" xfId="4" applyFont="1" applyFill="1" applyBorder="1" applyAlignment="1" applyProtection="1">
      <alignment horizontal="left" vertical="center" wrapText="1"/>
    </xf>
    <xf numFmtId="0" fontId="24" fillId="17" borderId="40" xfId="4" applyFont="1" applyFill="1" applyBorder="1" applyAlignment="1" applyProtection="1">
      <alignment horizontal="left" vertical="center" wrapText="1"/>
    </xf>
    <xf numFmtId="0" fontId="24" fillId="17" borderId="41" xfId="4" applyFont="1" applyFill="1" applyBorder="1" applyAlignment="1" applyProtection="1">
      <alignment horizontal="left" vertical="center" wrapText="1"/>
    </xf>
    <xf numFmtId="0" fontId="24" fillId="17" borderId="42" xfId="4" applyFont="1" applyFill="1" applyBorder="1" applyAlignment="1" applyProtection="1">
      <alignment horizontal="left" vertical="center" wrapText="1"/>
    </xf>
    <xf numFmtId="0" fontId="24" fillId="17" borderId="43" xfId="4" applyFont="1" applyFill="1" applyBorder="1" applyAlignment="1" applyProtection="1">
      <alignment horizontal="left" vertical="center" wrapText="1"/>
    </xf>
    <xf numFmtId="0" fontId="34" fillId="0" borderId="14" xfId="3" applyFont="1" applyBorder="1" applyAlignment="1">
      <alignment horizontal="center" vertical="center"/>
    </xf>
    <xf numFmtId="0" fontId="34" fillId="0" borderId="130" xfId="3" applyFont="1" applyBorder="1" applyAlignment="1">
      <alignment horizontal="center" vertical="center"/>
    </xf>
    <xf numFmtId="0" fontId="59" fillId="0" borderId="98" xfId="15" applyFont="1" applyFill="1" applyBorder="1" applyAlignment="1" applyProtection="1">
      <alignment horizontal="left" vertical="center"/>
    </xf>
    <xf numFmtId="0" fontId="59" fillId="0" borderId="91" xfId="15" applyFont="1" applyFill="1" applyBorder="1" applyAlignment="1" applyProtection="1">
      <alignment horizontal="left" vertical="center"/>
    </xf>
    <xf numFmtId="0" fontId="23" fillId="0" borderId="0" xfId="0" applyFont="1" applyFill="1" applyBorder="1" applyAlignment="1">
      <alignment horizontal="center"/>
    </xf>
    <xf numFmtId="0" fontId="3" fillId="4" borderId="26"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33" xfId="0" applyFont="1" applyFill="1" applyBorder="1" applyAlignment="1">
      <alignment horizontal="left" vertical="center" wrapText="1"/>
    </xf>
    <xf numFmtId="0" fontId="8" fillId="23" borderId="67" xfId="2" applyFill="1" applyBorder="1" applyAlignment="1" applyProtection="1">
      <alignment horizontal="left" vertical="top" wrapText="1"/>
      <protection locked="0"/>
    </xf>
    <xf numFmtId="0" fontId="8" fillId="23" borderId="9" xfId="2" applyFill="1" applyBorder="1" applyAlignment="1" applyProtection="1">
      <alignment horizontal="left" vertical="top" wrapText="1"/>
      <protection locked="0"/>
    </xf>
    <xf numFmtId="0" fontId="8" fillId="23" borderId="38" xfId="2" applyFill="1" applyBorder="1" applyAlignment="1" applyProtection="1">
      <alignment horizontal="left" vertical="top" wrapText="1"/>
      <protection locked="0"/>
    </xf>
    <xf numFmtId="0" fontId="8" fillId="23" borderId="71" xfId="2" applyFill="1" applyBorder="1" applyAlignment="1" applyProtection="1">
      <alignment horizontal="left" vertical="top" wrapText="1"/>
      <protection locked="0"/>
    </xf>
    <xf numFmtId="0" fontId="8" fillId="23" borderId="0" xfId="2" applyFill="1" applyBorder="1" applyAlignment="1" applyProtection="1">
      <alignment horizontal="left" vertical="top" wrapText="1"/>
      <protection locked="0"/>
    </xf>
    <xf numFmtId="0" fontId="8" fillId="23" borderId="40" xfId="2" applyFill="1" applyBorder="1" applyAlignment="1" applyProtection="1">
      <alignment horizontal="left" vertical="top" wrapText="1"/>
      <protection locked="0"/>
    </xf>
    <xf numFmtId="0" fontId="8" fillId="23" borderId="61" xfId="2" applyFill="1" applyBorder="1" applyAlignment="1" applyProtection="1">
      <alignment horizontal="left" vertical="top" wrapText="1"/>
      <protection locked="0"/>
    </xf>
    <xf numFmtId="0" fontId="8" fillId="23" borderId="70" xfId="2" applyFill="1" applyBorder="1" applyAlignment="1" applyProtection="1">
      <alignment horizontal="left" vertical="top" wrapText="1"/>
      <protection locked="0"/>
    </xf>
    <xf numFmtId="0" fontId="8" fillId="23" borderId="74" xfId="2" applyFill="1" applyBorder="1" applyAlignment="1" applyProtection="1">
      <alignment horizontal="left" vertical="top" wrapText="1"/>
      <protection locked="0"/>
    </xf>
    <xf numFmtId="0" fontId="3" fillId="4" borderId="30" xfId="0" applyFont="1" applyFill="1" applyBorder="1" applyAlignment="1">
      <alignment horizontal="left" vertical="center" wrapText="1"/>
    </xf>
    <xf numFmtId="0" fontId="8" fillId="23" borderId="75" xfId="2" applyFill="1" applyBorder="1" applyAlignment="1" applyProtection="1">
      <alignment horizontal="left" vertical="top" wrapText="1"/>
      <protection locked="0"/>
    </xf>
    <xf numFmtId="0" fontId="8" fillId="23" borderId="42" xfId="2" applyFill="1" applyBorder="1" applyAlignment="1" applyProtection="1">
      <alignment horizontal="left" vertical="top" wrapText="1"/>
      <protection locked="0"/>
    </xf>
    <xf numFmtId="0" fontId="8" fillId="23" borderId="43" xfId="2" applyFill="1" applyBorder="1" applyAlignment="1" applyProtection="1">
      <alignment horizontal="left" vertical="top" wrapText="1"/>
      <protection locked="0"/>
    </xf>
    <xf numFmtId="0" fontId="3" fillId="4" borderId="72" xfId="0" applyFont="1" applyFill="1" applyBorder="1" applyAlignment="1">
      <alignment horizontal="left" vertical="center" wrapText="1"/>
    </xf>
    <xf numFmtId="0" fontId="8" fillId="23" borderId="73" xfId="2" applyFill="1" applyBorder="1" applyAlignment="1" applyProtection="1">
      <alignment horizontal="left" vertical="top" wrapText="1"/>
      <protection locked="0"/>
    </xf>
    <xf numFmtId="0" fontId="8" fillId="23" borderId="35" xfId="2" applyFill="1" applyBorder="1" applyAlignment="1" applyProtection="1">
      <alignment horizontal="left" vertical="top" wrapText="1"/>
      <protection locked="0"/>
    </xf>
    <xf numFmtId="0" fontId="8" fillId="23" borderId="36" xfId="2" applyFill="1" applyBorder="1" applyAlignment="1" applyProtection="1">
      <alignment horizontal="left" vertical="top" wrapText="1"/>
      <protection locked="0"/>
    </xf>
    <xf numFmtId="0" fontId="11" fillId="23" borderId="39" xfId="2" applyFont="1" applyFill="1" applyBorder="1" applyAlignment="1" applyProtection="1">
      <alignment horizontal="center"/>
      <protection locked="0"/>
    </xf>
    <xf numFmtId="0" fontId="11" fillId="23" borderId="0" xfId="2" applyFont="1" applyFill="1" applyBorder="1" applyAlignment="1" applyProtection="1">
      <alignment horizontal="center"/>
      <protection locked="0"/>
    </xf>
    <xf numFmtId="0" fontId="11" fillId="23" borderId="40" xfId="2" applyFont="1" applyFill="1" applyBorder="1" applyAlignment="1" applyProtection="1">
      <alignment horizontal="center"/>
      <protection locked="0"/>
    </xf>
    <xf numFmtId="0" fontId="11" fillId="23" borderId="41" xfId="2" applyFont="1" applyFill="1" applyBorder="1" applyAlignment="1" applyProtection="1">
      <alignment horizontal="center"/>
      <protection locked="0"/>
    </xf>
    <xf numFmtId="0" fontId="11" fillId="23" borderId="42" xfId="2" applyFont="1" applyFill="1" applyBorder="1" applyAlignment="1" applyProtection="1">
      <alignment horizontal="center"/>
      <protection locked="0"/>
    </xf>
    <xf numFmtId="0" fontId="11" fillId="23" borderId="43" xfId="2" applyFont="1" applyFill="1" applyBorder="1" applyAlignment="1" applyProtection="1">
      <alignment horizontal="center"/>
      <protection locked="0"/>
    </xf>
    <xf numFmtId="0" fontId="11" fillId="23" borderId="34" xfId="2" applyFont="1" applyFill="1" applyBorder="1" applyAlignment="1" applyProtection="1">
      <alignment horizontal="center"/>
      <protection locked="0"/>
    </xf>
    <xf numFmtId="0" fontId="11" fillId="23" borderId="35" xfId="2" applyFont="1" applyFill="1" applyBorder="1" applyAlignment="1" applyProtection="1">
      <alignment horizontal="center"/>
      <protection locked="0"/>
    </xf>
    <xf numFmtId="0" fontId="11" fillId="23" borderId="36" xfId="2" applyFont="1" applyFill="1" applyBorder="1" applyAlignment="1" applyProtection="1">
      <alignment horizontal="center"/>
      <protection locked="0"/>
    </xf>
    <xf numFmtId="0" fontId="21" fillId="0" borderId="0" xfId="16" applyAlignment="1" applyProtection="1">
      <alignment horizontal="left"/>
      <protection locked="0"/>
    </xf>
    <xf numFmtId="0" fontId="27" fillId="4" borderId="122" xfId="0" applyFont="1" applyFill="1" applyBorder="1" applyAlignment="1">
      <alignment horizontal="left" vertical="center" wrapText="1"/>
    </xf>
    <xf numFmtId="0" fontId="27" fillId="4" borderId="121" xfId="0" applyFont="1" applyFill="1" applyBorder="1" applyAlignment="1">
      <alignment horizontal="left" vertical="center" wrapText="1"/>
    </xf>
    <xf numFmtId="0" fontId="25" fillId="23" borderId="1" xfId="0" applyFont="1" applyFill="1" applyBorder="1" applyAlignment="1" applyProtection="1">
      <alignment horizontal="left" vertical="top" wrapText="1"/>
      <protection locked="0"/>
    </xf>
    <xf numFmtId="0" fontId="25" fillId="23" borderId="20" xfId="0" applyFont="1" applyFill="1" applyBorder="1" applyAlignment="1" applyProtection="1">
      <alignment horizontal="left" vertical="top" wrapText="1"/>
      <protection locked="0"/>
    </xf>
    <xf numFmtId="0" fontId="25" fillId="23" borderId="22" xfId="0" applyFont="1" applyFill="1" applyBorder="1" applyAlignment="1" applyProtection="1">
      <alignment horizontal="left" vertical="top" wrapText="1"/>
      <protection locked="0"/>
    </xf>
    <xf numFmtId="0" fontId="25" fillId="23" borderId="23" xfId="0" applyFont="1" applyFill="1" applyBorder="1" applyAlignment="1" applyProtection="1">
      <alignment horizontal="left" vertical="top" wrapText="1"/>
      <protection locked="0"/>
    </xf>
    <xf numFmtId="0" fontId="25" fillId="23" borderId="8" xfId="0" applyFont="1" applyFill="1" applyBorder="1" applyAlignment="1" applyProtection="1">
      <alignment horizontal="left" vertical="top" wrapText="1"/>
      <protection locked="0"/>
    </xf>
    <xf numFmtId="0" fontId="25" fillId="23" borderId="79" xfId="0" applyFont="1" applyFill="1" applyBorder="1" applyAlignment="1" applyProtection="1">
      <alignment horizontal="left" vertical="top" wrapText="1"/>
      <protection locked="0"/>
    </xf>
    <xf numFmtId="0" fontId="27" fillId="4" borderId="120" xfId="0" applyFont="1" applyFill="1" applyBorder="1" applyAlignment="1">
      <alignment horizontal="left" vertical="center" wrapText="1"/>
    </xf>
    <xf numFmtId="0" fontId="36" fillId="23" borderId="1" xfId="0" applyNumberFormat="1" applyFont="1" applyFill="1" applyBorder="1" applyAlignment="1" applyProtection="1">
      <alignment horizontal="center" vertical="center"/>
      <protection locked="0"/>
    </xf>
    <xf numFmtId="0" fontId="36" fillId="23" borderId="22" xfId="0" applyNumberFormat="1" applyFont="1" applyFill="1" applyBorder="1" applyAlignment="1" applyProtection="1">
      <alignment horizontal="center" vertical="center"/>
      <protection locked="0"/>
    </xf>
    <xf numFmtId="0" fontId="36" fillId="23" borderId="20" xfId="0" applyNumberFormat="1" applyFont="1" applyFill="1" applyBorder="1" applyAlignment="1" applyProtection="1">
      <alignment horizontal="center" vertical="center"/>
      <protection locked="0"/>
    </xf>
    <xf numFmtId="0" fontId="36" fillId="23" borderId="23" xfId="0" applyNumberFormat="1" applyFont="1" applyFill="1" applyBorder="1" applyAlignment="1" applyProtection="1">
      <alignment horizontal="center" vertical="center"/>
      <protection locked="0"/>
    </xf>
    <xf numFmtId="0" fontId="34" fillId="4" borderId="0" xfId="0" applyFont="1" applyFill="1" applyBorder="1" applyAlignment="1">
      <alignment horizontal="center" wrapText="1"/>
    </xf>
    <xf numFmtId="0" fontId="34" fillId="4" borderId="0" xfId="0" applyFont="1" applyFill="1" applyBorder="1" applyAlignment="1">
      <alignment horizontal="center"/>
    </xf>
    <xf numFmtId="0" fontId="34" fillId="3" borderId="16" xfId="0" applyFont="1" applyFill="1" applyBorder="1" applyAlignment="1">
      <alignment horizontal="left"/>
    </xf>
    <xf numFmtId="0" fontId="34" fillId="3" borderId="17" xfId="0" applyFont="1" applyFill="1" applyBorder="1" applyAlignment="1">
      <alignment horizontal="left"/>
    </xf>
    <xf numFmtId="0" fontId="34" fillId="3" borderId="18" xfId="0" applyFont="1" applyFill="1" applyBorder="1" applyAlignment="1">
      <alignment horizontal="left"/>
    </xf>
    <xf numFmtId="0" fontId="36" fillId="23" borderId="37" xfId="2" applyNumberFormat="1" applyFont="1" applyFill="1" applyBorder="1" applyAlignment="1" applyProtection="1">
      <alignment horizontal="left" vertical="top" wrapText="1"/>
      <protection locked="0"/>
    </xf>
    <xf numFmtId="0" fontId="36" fillId="23" borderId="9" xfId="2" applyNumberFormat="1" applyFont="1" applyFill="1" applyBorder="1" applyAlignment="1" applyProtection="1">
      <alignment horizontal="left" vertical="top" wrapText="1"/>
      <protection locked="0"/>
    </xf>
    <xf numFmtId="0" fontId="36" fillId="23" borderId="38" xfId="2" applyNumberFormat="1" applyFont="1" applyFill="1" applyBorder="1" applyAlignment="1" applyProtection="1">
      <alignment horizontal="left" vertical="top" wrapText="1"/>
      <protection locked="0"/>
    </xf>
    <xf numFmtId="0" fontId="36" fillId="23" borderId="39" xfId="2" applyNumberFormat="1" applyFont="1" applyFill="1" applyBorder="1" applyAlignment="1" applyProtection="1">
      <alignment horizontal="left" vertical="top" wrapText="1"/>
      <protection locked="0"/>
    </xf>
    <xf numFmtId="0" fontId="36" fillId="23" borderId="0" xfId="2" applyNumberFormat="1" applyFont="1" applyFill="1" applyBorder="1" applyAlignment="1" applyProtection="1">
      <alignment horizontal="left" vertical="top" wrapText="1"/>
      <protection locked="0"/>
    </xf>
    <xf numFmtId="0" fontId="36" fillId="23" borderId="40" xfId="2" applyNumberFormat="1" applyFont="1" applyFill="1" applyBorder="1" applyAlignment="1" applyProtection="1">
      <alignment horizontal="left" vertical="top" wrapText="1"/>
      <protection locked="0"/>
    </xf>
    <xf numFmtId="0" fontId="36" fillId="23" borderId="41" xfId="2" applyNumberFormat="1" applyFont="1" applyFill="1" applyBorder="1" applyAlignment="1" applyProtection="1">
      <alignment horizontal="left" vertical="top" wrapText="1"/>
      <protection locked="0"/>
    </xf>
    <xf numFmtId="0" fontId="36" fillId="23" borderId="42" xfId="2" applyNumberFormat="1" applyFont="1" applyFill="1" applyBorder="1" applyAlignment="1" applyProtection="1">
      <alignment horizontal="left" vertical="top" wrapText="1"/>
      <protection locked="0"/>
    </xf>
    <xf numFmtId="0" fontId="36" fillId="23" borderId="43" xfId="2" applyNumberFormat="1" applyFont="1" applyFill="1" applyBorder="1" applyAlignment="1" applyProtection="1">
      <alignment horizontal="left" vertical="top" wrapText="1"/>
      <protection locked="0"/>
    </xf>
    <xf numFmtId="0" fontId="34" fillId="4" borderId="40" xfId="0" applyFont="1" applyFill="1" applyBorder="1" applyAlignment="1">
      <alignment horizontal="center" wrapText="1"/>
    </xf>
    <xf numFmtId="0" fontId="37" fillId="8" borderId="14" xfId="4" applyFont="1" applyBorder="1" applyAlignment="1">
      <alignment horizontal="left" vertical="center"/>
    </xf>
    <xf numFmtId="0" fontId="37" fillId="8" borderId="76" xfId="4" applyFont="1" applyBorder="1" applyAlignment="1">
      <alignment horizontal="left" vertical="center"/>
    </xf>
    <xf numFmtId="0" fontId="37" fillId="8" borderId="15" xfId="4" applyFont="1" applyBorder="1" applyAlignment="1">
      <alignment horizontal="left" vertical="center"/>
    </xf>
    <xf numFmtId="0" fontId="38" fillId="0" borderId="91" xfId="3" applyFont="1" applyBorder="1" applyAlignment="1">
      <alignment horizontal="left"/>
    </xf>
    <xf numFmtId="0" fontId="38" fillId="0" borderId="99" xfId="3" applyFont="1" applyBorder="1" applyAlignment="1">
      <alignment horizontal="left"/>
    </xf>
    <xf numFmtId="0" fontId="38" fillId="0" borderId="90" xfId="3" applyFont="1" applyBorder="1" applyAlignment="1">
      <alignment horizontal="left"/>
    </xf>
    <xf numFmtId="0" fontId="38" fillId="0" borderId="101" xfId="3" applyFont="1" applyBorder="1" applyAlignment="1">
      <alignment horizontal="left"/>
    </xf>
    <xf numFmtId="0" fontId="41" fillId="4" borderId="0" xfId="0" applyFont="1" applyFill="1" applyBorder="1" applyAlignment="1">
      <alignment horizontal="left" wrapText="1"/>
    </xf>
    <xf numFmtId="0" fontId="41" fillId="4" borderId="40" xfId="0" applyFont="1" applyFill="1" applyBorder="1" applyAlignment="1">
      <alignment horizontal="left" wrapText="1"/>
    </xf>
    <xf numFmtId="0" fontId="38" fillId="0" borderId="114" xfId="3" applyFont="1" applyBorder="1" applyAlignment="1">
      <alignment horizontal="left"/>
    </xf>
    <xf numFmtId="0" fontId="38" fillId="0" borderId="115" xfId="3" applyFont="1" applyBorder="1" applyAlignment="1">
      <alignment horizontal="left"/>
    </xf>
    <xf numFmtId="0" fontId="38" fillId="0" borderId="116" xfId="3" applyFont="1" applyBorder="1" applyAlignment="1">
      <alignment horizontal="left"/>
    </xf>
    <xf numFmtId="14" fontId="38" fillId="0" borderId="114" xfId="3" applyNumberFormat="1" applyFont="1" applyBorder="1" applyAlignment="1">
      <alignment horizontal="left"/>
    </xf>
    <xf numFmtId="14" fontId="38" fillId="0" borderId="115" xfId="3" applyNumberFormat="1" applyFont="1" applyBorder="1" applyAlignment="1">
      <alignment horizontal="left"/>
    </xf>
    <xf numFmtId="14" fontId="38" fillId="0" borderId="116" xfId="3" applyNumberFormat="1" applyFont="1" applyBorder="1" applyAlignment="1">
      <alignment horizontal="left"/>
    </xf>
    <xf numFmtId="14" fontId="38" fillId="0" borderId="117" xfId="3" applyNumberFormat="1" applyFont="1" applyBorder="1" applyAlignment="1">
      <alignment horizontal="left"/>
    </xf>
    <xf numFmtId="14" fontId="38" fillId="0" borderId="118" xfId="3" applyNumberFormat="1" applyFont="1" applyBorder="1" applyAlignment="1">
      <alignment horizontal="left"/>
    </xf>
    <xf numFmtId="14" fontId="38" fillId="0" borderId="119" xfId="3" applyNumberFormat="1" applyFont="1" applyBorder="1" applyAlignment="1">
      <alignment horizontal="left"/>
    </xf>
    <xf numFmtId="0" fontId="34" fillId="3" borderId="14" xfId="0" applyFont="1" applyFill="1" applyBorder="1" applyAlignment="1">
      <alignment horizontal="left"/>
    </xf>
    <xf numFmtId="0" fontId="34" fillId="3" borderId="76" xfId="0" applyFont="1" applyFill="1" applyBorder="1" applyAlignment="1">
      <alignment horizontal="left"/>
    </xf>
    <xf numFmtId="2" fontId="36" fillId="4" borderId="111" xfId="0" applyNumberFormat="1" applyFont="1" applyFill="1" applyBorder="1" applyAlignment="1">
      <alignment horizontal="left"/>
    </xf>
    <xf numFmtId="0" fontId="34" fillId="3" borderId="15" xfId="0" applyFont="1" applyFill="1" applyBorder="1" applyAlignment="1">
      <alignment horizontal="left"/>
    </xf>
    <xf numFmtId="0" fontId="20" fillId="17" borderId="52" xfId="4" applyFont="1" applyFill="1" applyBorder="1" applyAlignment="1" applyProtection="1">
      <alignment horizontal="left" vertical="center" wrapText="1"/>
    </xf>
    <xf numFmtId="0" fontId="20" fillId="17" borderId="66" xfId="4" applyFont="1" applyFill="1" applyBorder="1" applyAlignment="1" applyProtection="1">
      <alignment horizontal="left" vertical="center" wrapText="1"/>
    </xf>
    <xf numFmtId="0" fontId="20" fillId="17" borderId="53" xfId="4" applyFont="1" applyFill="1" applyBorder="1" applyAlignment="1" applyProtection="1">
      <alignment horizontal="left" vertical="center" wrapText="1"/>
    </xf>
    <xf numFmtId="0" fontId="20" fillId="17" borderId="33" xfId="4" applyFont="1" applyFill="1" applyBorder="1" applyAlignment="1" applyProtection="1">
      <alignment horizontal="left" vertical="center" wrapText="1"/>
    </xf>
    <xf numFmtId="0" fontId="20" fillId="17" borderId="8" xfId="4" applyFont="1" applyFill="1" applyBorder="1" applyAlignment="1" applyProtection="1">
      <alignment horizontal="left" vertical="center" wrapText="1"/>
    </xf>
    <xf numFmtId="0" fontId="20" fillId="17" borderId="79" xfId="4" applyFont="1" applyFill="1" applyBorder="1" applyAlignment="1" applyProtection="1">
      <alignment horizontal="left" vertical="center" wrapText="1"/>
    </xf>
    <xf numFmtId="0" fontId="20" fillId="17" borderId="21" xfId="4" applyFont="1" applyFill="1" applyBorder="1" applyAlignment="1" applyProtection="1">
      <alignment horizontal="left" vertical="center" wrapText="1"/>
    </xf>
    <xf numFmtId="0" fontId="20" fillId="17" borderId="22" xfId="4" applyFont="1" applyFill="1" applyBorder="1" applyAlignment="1" applyProtection="1">
      <alignment horizontal="left" vertical="center" wrapText="1"/>
    </xf>
    <xf numFmtId="0" fontId="20" fillId="17" borderId="23" xfId="4" applyFont="1" applyFill="1" applyBorder="1" applyAlignment="1" applyProtection="1">
      <alignment horizontal="left" vertical="center" wrapText="1"/>
    </xf>
    <xf numFmtId="0" fontId="13" fillId="0" borderId="16" xfId="3" applyFont="1" applyBorder="1" applyAlignment="1">
      <alignment horizontal="center" vertical="center"/>
    </xf>
    <xf numFmtId="0" fontId="13" fillId="0" borderId="126" xfId="3" applyFont="1" applyBorder="1" applyAlignment="1">
      <alignment horizontal="center" vertical="center"/>
    </xf>
    <xf numFmtId="0" fontId="9" fillId="0" borderId="129" xfId="3" applyBorder="1" applyAlignment="1">
      <alignment horizontal="left"/>
    </xf>
    <xf numFmtId="0" fontId="9" fillId="0" borderId="127" xfId="3" applyBorder="1" applyAlignment="1">
      <alignment horizontal="left"/>
    </xf>
    <xf numFmtId="0" fontId="9" fillId="0" borderId="121" xfId="3" applyBorder="1" applyAlignment="1">
      <alignment horizontal="left"/>
    </xf>
    <xf numFmtId="0" fontId="9" fillId="0" borderId="131" xfId="3" applyBorder="1" applyAlignment="1">
      <alignment horizontal="left"/>
    </xf>
    <xf numFmtId="0" fontId="24" fillId="8" borderId="14" xfId="4" applyFont="1" applyBorder="1" applyAlignment="1">
      <alignment horizontal="left" vertical="center"/>
    </xf>
    <xf numFmtId="0" fontId="24" fillId="8" borderId="76" xfId="4" applyFont="1" applyBorder="1" applyAlignment="1">
      <alignment horizontal="left" vertical="center"/>
    </xf>
    <xf numFmtId="0" fontId="24" fillId="8" borderId="15" xfId="4" applyFont="1" applyBorder="1" applyAlignment="1">
      <alignment horizontal="left" vertical="center"/>
    </xf>
    <xf numFmtId="0" fontId="12" fillId="0" borderId="0" xfId="3" applyFont="1" applyBorder="1" applyAlignment="1">
      <alignment horizontal="left"/>
    </xf>
    <xf numFmtId="0" fontId="12" fillId="0" borderId="40" xfId="3" applyFont="1" applyBorder="1" applyAlignment="1">
      <alignment horizontal="left"/>
    </xf>
    <xf numFmtId="0" fontId="25" fillId="4" borderId="19" xfId="0" applyFont="1" applyFill="1" applyBorder="1" applyAlignment="1">
      <alignment horizontal="center"/>
    </xf>
    <xf numFmtId="0" fontId="27" fillId="4" borderId="20"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5" fillId="4" borderId="27" xfId="0" applyFont="1" applyFill="1" applyBorder="1" applyAlignment="1">
      <alignment horizontal="center" vertical="center" wrapText="1"/>
    </xf>
    <xf numFmtId="0" fontId="25" fillId="4" borderId="29" xfId="0" applyFont="1" applyFill="1" applyBorder="1" applyAlignment="1">
      <alignment horizontal="center" vertical="center" wrapText="1"/>
    </xf>
    <xf numFmtId="0" fontId="10" fillId="8" borderId="14" xfId="4" applyBorder="1" applyAlignment="1">
      <alignment horizontal="left" vertical="center"/>
    </xf>
    <xf numFmtId="0" fontId="10" fillId="8" borderId="76" xfId="4" applyBorder="1" applyAlignment="1">
      <alignment horizontal="left" vertical="center"/>
    </xf>
    <xf numFmtId="0" fontId="10" fillId="8" borderId="15" xfId="4" applyBorder="1" applyAlignment="1">
      <alignment horizontal="left" vertical="center"/>
    </xf>
    <xf numFmtId="0" fontId="27" fillId="3" borderId="80" xfId="0" applyFont="1" applyFill="1" applyBorder="1" applyAlignment="1">
      <alignment horizontal="center"/>
    </xf>
    <xf numFmtId="0" fontId="27" fillId="3" borderId="70" xfId="0" applyFont="1" applyFill="1" applyBorder="1" applyAlignment="1">
      <alignment horizontal="center"/>
    </xf>
    <xf numFmtId="0" fontId="27" fillId="4" borderId="0" xfId="0" applyFont="1" applyFill="1" applyBorder="1" applyAlignment="1">
      <alignment horizontal="center" wrapText="1"/>
    </xf>
    <xf numFmtId="0" fontId="27" fillId="3" borderId="34" xfId="0" applyFont="1" applyFill="1" applyBorder="1" applyAlignment="1">
      <alignment horizontal="center"/>
    </xf>
    <xf numFmtId="0" fontId="27" fillId="3" borderId="35" xfId="0" applyFont="1" applyFill="1" applyBorder="1" applyAlignment="1">
      <alignment horizontal="center"/>
    </xf>
    <xf numFmtId="0" fontId="27" fillId="3" borderId="36" xfId="0" applyFont="1" applyFill="1" applyBorder="1" applyAlignment="1">
      <alignment horizontal="center"/>
    </xf>
    <xf numFmtId="0" fontId="64" fillId="4" borderId="0" xfId="0" applyFont="1" applyFill="1" applyAlignment="1">
      <alignment horizontal="left" vertical="top" wrapText="1"/>
    </xf>
    <xf numFmtId="0" fontId="34" fillId="3" borderId="14" xfId="0" applyFont="1" applyFill="1" applyBorder="1" applyAlignment="1">
      <alignment horizontal="left" vertical="center"/>
    </xf>
    <xf numFmtId="0" fontId="34" fillId="3" borderId="76" xfId="0" applyFont="1" applyFill="1" applyBorder="1" applyAlignment="1">
      <alignment horizontal="left" vertical="center"/>
    </xf>
    <xf numFmtId="0" fontId="34" fillId="3" borderId="15" xfId="0" applyFont="1" applyFill="1" applyBorder="1" applyAlignment="1">
      <alignment horizontal="left" vertical="center"/>
    </xf>
    <xf numFmtId="0" fontId="34" fillId="3" borderId="34" xfId="0" applyFont="1" applyFill="1" applyBorder="1" applyAlignment="1">
      <alignment horizontal="left" vertical="center"/>
    </xf>
    <xf numFmtId="0" fontId="34" fillId="3" borderId="35" xfId="0" applyFont="1" applyFill="1" applyBorder="1" applyAlignment="1">
      <alignment horizontal="left" vertical="center"/>
    </xf>
    <xf numFmtId="0" fontId="34" fillId="3" borderId="36" xfId="0" applyFont="1" applyFill="1" applyBorder="1" applyAlignment="1">
      <alignment horizontal="left" vertical="center"/>
    </xf>
    <xf numFmtId="0" fontId="60" fillId="0" borderId="34" xfId="0" applyFont="1" applyBorder="1" applyAlignment="1">
      <alignment horizontal="left" vertical="center" wrapText="1"/>
    </xf>
    <xf numFmtId="0" fontId="60" fillId="0" borderId="35" xfId="0" applyFont="1" applyBorder="1" applyAlignment="1">
      <alignment horizontal="left" vertical="center" wrapText="1"/>
    </xf>
    <xf numFmtId="0" fontId="60" fillId="0" borderId="36" xfId="0" applyFont="1" applyBorder="1" applyAlignment="1">
      <alignment horizontal="left" vertical="center" wrapText="1"/>
    </xf>
    <xf numFmtId="0" fontId="60" fillId="0" borderId="39" xfId="0" applyFont="1" applyBorder="1" applyAlignment="1">
      <alignment horizontal="left" vertical="center" wrapText="1"/>
    </xf>
    <xf numFmtId="0" fontId="60" fillId="0" borderId="0" xfId="0" applyFont="1" applyBorder="1" applyAlignment="1">
      <alignment horizontal="left" vertical="center" wrapText="1"/>
    </xf>
    <xf numFmtId="0" fontId="60" fillId="0" borderId="40" xfId="0" applyFont="1" applyBorder="1" applyAlignment="1">
      <alignment horizontal="left" vertical="center" wrapText="1"/>
    </xf>
    <xf numFmtId="0" fontId="60" fillId="0" borderId="41" xfId="0" applyFont="1" applyBorder="1" applyAlignment="1">
      <alignment horizontal="left" vertical="center" wrapText="1"/>
    </xf>
    <xf numFmtId="0" fontId="60" fillId="0" borderId="42" xfId="0" applyFont="1" applyBorder="1" applyAlignment="1">
      <alignment horizontal="left" vertical="center" wrapText="1"/>
    </xf>
    <xf numFmtId="0" fontId="60" fillId="0" borderId="43" xfId="0" applyFont="1" applyBorder="1" applyAlignment="1">
      <alignment horizontal="left" vertical="center" wrapText="1"/>
    </xf>
    <xf numFmtId="0" fontId="11" fillId="0" borderId="134" xfId="0" applyFont="1" applyBorder="1" applyAlignment="1">
      <alignment horizontal="left" vertical="top"/>
    </xf>
    <xf numFmtId="0" fontId="11" fillId="0" borderId="135" xfId="0" applyFont="1" applyBorder="1" applyAlignment="1">
      <alignment horizontal="left" vertical="top"/>
    </xf>
    <xf numFmtId="0" fontId="11" fillId="0" borderId="136" xfId="0" applyFont="1" applyBorder="1" applyAlignment="1">
      <alignment horizontal="left" vertical="top"/>
    </xf>
    <xf numFmtId="0" fontId="11" fillId="0" borderId="100" xfId="0" applyFont="1" applyBorder="1" applyAlignment="1">
      <alignment horizontal="left" vertical="top" wrapText="1"/>
    </xf>
    <xf numFmtId="0" fontId="11" fillId="0" borderId="90" xfId="0" applyFont="1" applyBorder="1" applyAlignment="1">
      <alignment horizontal="left" vertical="top" wrapText="1"/>
    </xf>
    <xf numFmtId="0" fontId="11" fillId="0" borderId="101" xfId="0" applyFont="1" applyBorder="1" applyAlignment="1">
      <alignment horizontal="left" vertical="top" wrapText="1"/>
    </xf>
    <xf numFmtId="0" fontId="11" fillId="0" borderId="102" xfId="0" applyFont="1" applyBorder="1" applyAlignment="1">
      <alignment horizontal="left" vertical="top" wrapText="1"/>
    </xf>
    <xf numFmtId="0" fontId="11" fillId="0" borderId="124" xfId="0" applyFont="1" applyBorder="1" applyAlignment="1">
      <alignment horizontal="left" vertical="top" wrapText="1"/>
    </xf>
    <xf numFmtId="0" fontId="11" fillId="0" borderId="103" xfId="0" applyFont="1" applyBorder="1" applyAlignment="1">
      <alignment horizontal="left" vertical="top" wrapText="1"/>
    </xf>
  </cellXfs>
  <cellStyles count="20">
    <cellStyle name="40% - Accent1" xfId="2" builtinId="31"/>
    <cellStyle name="40% - Accent2" xfId="1" builtinId="35"/>
    <cellStyle name="60% - Accent2" xfId="18" builtinId="36"/>
    <cellStyle name="Auto Populated Cells" xfId="5"/>
    <cellStyle name="Calculation 2" xfId="6"/>
    <cellStyle name="Conditional Cell" xfId="7"/>
    <cellStyle name="Explanatory Text 2" xfId="8"/>
    <cellStyle name="Explanatory Text 3" xfId="17"/>
    <cellStyle name="Fixed Values" xfId="9"/>
    <cellStyle name="Heading 4 2" xfId="4"/>
    <cellStyle name="Hyperlink" xfId="16" builtinId="8"/>
    <cellStyle name="Input 2" xfId="10"/>
    <cellStyle name="Input 3" xfId="15"/>
    <cellStyle name="Normal" xfId="0" builtinId="0"/>
    <cellStyle name="Normal 2" xfId="3"/>
    <cellStyle name="Normal 4" xfId="19"/>
    <cellStyle name="Output 2" xfId="11"/>
    <cellStyle name="Revision Needed" xfId="12"/>
    <cellStyle name="Tab Header" xfId="13"/>
    <cellStyle name="Table Header" xfId="14"/>
  </cellStyles>
  <dxfs count="42">
    <dxf>
      <fill>
        <patternFill patternType="lightUp">
          <fgColor auto="1"/>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patternFill>
      </fill>
    </dxf>
    <dxf>
      <fill>
        <patternFill patternType="lightUp">
          <fgColor auto="1"/>
        </patternFill>
      </fill>
    </dxf>
    <dxf>
      <fill>
        <patternFill patternType="lightUp">
          <fgColor auto="1"/>
        </patternFill>
      </fill>
    </dxf>
    <dxf>
      <fill>
        <patternFill patternType="lightUp">
          <fgColor auto="1"/>
        </patternFill>
      </fill>
    </dxf>
    <dxf>
      <fill>
        <patternFill patternType="lightUp">
          <fgColor auto="1"/>
        </patternFill>
      </fill>
    </dxf>
  </dxfs>
  <tableStyles count="0" defaultTableStyle="TableStyleMedium9" defaultPivotStyle="PivotStyleLight16"/>
  <colors>
    <mruColors>
      <color rgb="FF8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cve.navigantconsulting.com/Documents%20and%20Settings/jyoung/My%20Documents/SharePoint%20Drafts/Copy%20of%20RCW%20Template%20-%20J1%20and%20J2%20Comparison%20-%20Developmental%20v1_MC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Hot Water Cons."/>
      <sheetName val="Summary of Results"/>
      <sheetName val="Product Information"/>
      <sheetName val="Instrumentation"/>
      <sheetName val="Test Conditions"/>
      <sheetName val="Test Data Inputs"/>
      <sheetName val="Tables"/>
      <sheetName val="Calculations - MEF, WF"/>
      <sheetName val="Calc's - Water Consumption"/>
      <sheetName val="Calculations - Dryer Energy"/>
      <sheetName val="Calculations - Machine Elec"/>
      <sheetName val="Calculations - Hot Water Energy"/>
      <sheetName val="Calculations - RMC"/>
      <sheetName val="Drop-Downs"/>
      <sheetName val="Calculations - Uncertain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cfr.gpoaccess.gov/cgi/t/text/text-idx?c=ecfr&amp;sid=2f66b07f0a288d5a21f3e4c61dda74c5&amp;rgn=div9&amp;view=text&amp;node=10:3.0.1.4.18.2.9.6.18&amp;idno=10" TargetMode="External"/><Relationship Id="rId1" Type="http://schemas.openxmlformats.org/officeDocument/2006/relationships/hyperlink" Target="http://www.energy.gov/"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63"/>
  <sheetViews>
    <sheetView showGridLines="0" tabSelected="1" zoomScale="80" zoomScaleNormal="80" workbookViewId="0">
      <selection activeCell="B10" sqref="B10:C10"/>
    </sheetView>
  </sheetViews>
  <sheetFormatPr defaultRowHeight="16.5" x14ac:dyDescent="0.3"/>
  <cols>
    <col min="1" max="1" width="4.85546875" style="346" customWidth="1"/>
    <col min="2" max="2" width="36.7109375" style="346" customWidth="1"/>
    <col min="3" max="3" width="144.42578125" style="346" customWidth="1"/>
    <col min="4" max="4" width="4.42578125" style="346" customWidth="1"/>
    <col min="5" max="5" width="4.140625" style="346" customWidth="1"/>
    <col min="6" max="6" width="25.7109375" style="346" customWidth="1"/>
    <col min="7" max="16384" width="9.140625" style="346"/>
  </cols>
  <sheetData>
    <row r="1" spans="2:6" ht="17.25" thickBot="1" x14ac:dyDescent="0.35">
      <c r="E1" s="599"/>
    </row>
    <row r="2" spans="2:6" ht="18" thickBot="1" x14ac:dyDescent="0.35">
      <c r="B2" s="424" t="str">
        <f>'Version Control'!$B$2</f>
        <v>Title Block</v>
      </c>
      <c r="C2" s="435"/>
      <c r="E2" s="599"/>
    </row>
    <row r="3" spans="2:6" s="348" customFormat="1" x14ac:dyDescent="0.3">
      <c r="B3" s="436" t="str">
        <f>'Version Control'!$B$3</f>
        <v>File Name:</v>
      </c>
      <c r="C3" s="437" t="str">
        <f ca="1">'Version Control'!$C$3</f>
        <v>Residential Clothes Washer - v1.6.xlsx</v>
      </c>
      <c r="E3" s="600"/>
    </row>
    <row r="4" spans="2:6" s="348" customFormat="1" x14ac:dyDescent="0.3">
      <c r="B4" s="438" t="str">
        <f>'Version Control'!$B$4</f>
        <v>Tab Name:</v>
      </c>
      <c r="C4" s="439" t="str">
        <f ca="1">MID(CELL("filename",A1), FIND("]", CELL("filename", A1))+ 1, 255)</f>
        <v>Instructions</v>
      </c>
      <c r="E4" s="600"/>
    </row>
    <row r="5" spans="2:6" s="348" customFormat="1" x14ac:dyDescent="0.3">
      <c r="B5" s="440" t="str">
        <f>'Version Control'!$B$5</f>
        <v>Version Number:</v>
      </c>
      <c r="C5" s="441">
        <f>'Version Control'!$C$5</f>
        <v>1.6</v>
      </c>
      <c r="E5" s="600"/>
    </row>
    <row r="6" spans="2:6" s="348" customFormat="1" ht="17.25" thickBot="1" x14ac:dyDescent="0.35">
      <c r="B6" s="442" t="str">
        <f>'Version Control'!$B$6</f>
        <v xml:space="preserve">Latest Revision Date: </v>
      </c>
      <c r="C6" s="443">
        <f>'Version Control'!$C$6</f>
        <v>41166</v>
      </c>
      <c r="E6" s="600"/>
    </row>
    <row r="7" spans="2:6" x14ac:dyDescent="0.3">
      <c r="E7" s="601"/>
      <c r="F7" s="348"/>
    </row>
    <row r="8" spans="2:6" ht="17.25" thickBot="1" x14ac:dyDescent="0.35">
      <c r="E8" s="601"/>
      <c r="F8" s="348"/>
    </row>
    <row r="9" spans="2:6" ht="14.25" customHeight="1" x14ac:dyDescent="0.3">
      <c r="B9" s="347" t="s">
        <v>377</v>
      </c>
      <c r="C9" s="349"/>
      <c r="E9" s="601"/>
      <c r="F9" s="348"/>
    </row>
    <row r="10" spans="2:6" ht="17.25" thickBot="1" x14ac:dyDescent="0.35">
      <c r="B10" s="696" t="s">
        <v>572</v>
      </c>
      <c r="C10" s="697"/>
      <c r="E10" s="601"/>
      <c r="F10" s="348"/>
    </row>
    <row r="11" spans="2:6" ht="17.25" thickBot="1" x14ac:dyDescent="0.35">
      <c r="E11" s="601"/>
      <c r="F11" s="348"/>
    </row>
    <row r="12" spans="2:6" ht="18" thickBot="1" x14ac:dyDescent="0.35">
      <c r="B12" s="422" t="s">
        <v>378</v>
      </c>
      <c r="C12" s="423"/>
      <c r="E12" s="601"/>
      <c r="F12" s="348"/>
    </row>
    <row r="13" spans="2:6" ht="18" thickBot="1" x14ac:dyDescent="0.35">
      <c r="B13" s="433" t="s">
        <v>379</v>
      </c>
      <c r="C13" s="434" t="s">
        <v>380</v>
      </c>
      <c r="E13" s="601"/>
      <c r="F13" s="348"/>
    </row>
    <row r="14" spans="2:6" x14ac:dyDescent="0.3">
      <c r="B14" s="431" t="s">
        <v>424</v>
      </c>
      <c r="C14" s="432" t="s">
        <v>381</v>
      </c>
      <c r="D14" s="348"/>
      <c r="E14" s="601"/>
      <c r="F14" s="348"/>
    </row>
    <row r="15" spans="2:6" x14ac:dyDescent="0.3">
      <c r="B15" s="425" t="s">
        <v>411</v>
      </c>
      <c r="C15" s="426" t="s">
        <v>382</v>
      </c>
      <c r="D15" s="348"/>
      <c r="E15" s="601"/>
      <c r="F15" s="348"/>
    </row>
    <row r="16" spans="2:6" x14ac:dyDescent="0.3">
      <c r="B16" s="425" t="s">
        <v>404</v>
      </c>
      <c r="C16" s="426" t="s">
        <v>383</v>
      </c>
      <c r="D16" s="348"/>
      <c r="E16" s="601"/>
      <c r="F16" s="348"/>
    </row>
    <row r="17" spans="2:7" x14ac:dyDescent="0.3">
      <c r="B17" s="427" t="s">
        <v>357</v>
      </c>
      <c r="C17" s="428" t="s">
        <v>384</v>
      </c>
      <c r="D17" s="348"/>
      <c r="E17" s="601"/>
      <c r="F17" s="348"/>
    </row>
    <row r="18" spans="2:7" x14ac:dyDescent="0.3">
      <c r="B18" s="425" t="s">
        <v>46</v>
      </c>
      <c r="C18" s="426" t="s">
        <v>385</v>
      </c>
      <c r="D18" s="348"/>
      <c r="E18" s="601"/>
      <c r="F18" s="348"/>
    </row>
    <row r="19" spans="2:7" x14ac:dyDescent="0.3">
      <c r="B19" s="425" t="s">
        <v>182</v>
      </c>
      <c r="C19" s="428" t="s">
        <v>386</v>
      </c>
      <c r="D19" s="348"/>
      <c r="E19" s="601"/>
      <c r="F19" s="348"/>
    </row>
    <row r="20" spans="2:7" x14ac:dyDescent="0.3">
      <c r="B20" s="425" t="s">
        <v>403</v>
      </c>
      <c r="C20" s="426" t="s">
        <v>434</v>
      </c>
      <c r="D20" s="348"/>
      <c r="E20" s="601"/>
      <c r="F20" s="348"/>
    </row>
    <row r="21" spans="2:7" x14ac:dyDescent="0.3">
      <c r="B21" s="425" t="s">
        <v>52</v>
      </c>
      <c r="C21" s="428" t="s">
        <v>183</v>
      </c>
      <c r="D21" s="348"/>
      <c r="E21" s="601"/>
      <c r="F21" s="348"/>
    </row>
    <row r="22" spans="2:7" x14ac:dyDescent="0.3">
      <c r="B22" s="425" t="s">
        <v>184</v>
      </c>
      <c r="C22" s="428" t="s">
        <v>185</v>
      </c>
      <c r="D22" s="348"/>
      <c r="E22" s="601"/>
      <c r="F22" s="348"/>
    </row>
    <row r="23" spans="2:7" x14ac:dyDescent="0.3">
      <c r="B23" s="425" t="s">
        <v>508</v>
      </c>
      <c r="C23" s="428" t="s">
        <v>186</v>
      </c>
      <c r="D23" s="348"/>
      <c r="E23" s="601"/>
      <c r="F23" s="348"/>
    </row>
    <row r="24" spans="2:7" x14ac:dyDescent="0.3">
      <c r="B24" s="425" t="s">
        <v>187</v>
      </c>
      <c r="C24" s="428" t="s">
        <v>188</v>
      </c>
      <c r="D24" s="348"/>
      <c r="E24" s="601"/>
      <c r="F24" s="348"/>
    </row>
    <row r="25" spans="2:7" x14ac:dyDescent="0.3">
      <c r="B25" s="425" t="s">
        <v>189</v>
      </c>
      <c r="C25" s="428" t="s">
        <v>190</v>
      </c>
      <c r="D25" s="348"/>
      <c r="E25" s="601"/>
      <c r="F25" s="348"/>
    </row>
    <row r="26" spans="2:7" x14ac:dyDescent="0.3">
      <c r="B26" s="425" t="s">
        <v>191</v>
      </c>
      <c r="C26" s="428" t="s">
        <v>192</v>
      </c>
      <c r="D26" s="348"/>
      <c r="E26" s="601"/>
      <c r="F26" s="348"/>
    </row>
    <row r="27" spans="2:7" x14ac:dyDescent="0.3">
      <c r="B27" s="425" t="s">
        <v>193</v>
      </c>
      <c r="C27" s="428" t="s">
        <v>194</v>
      </c>
      <c r="D27" s="348"/>
      <c r="E27" s="601"/>
      <c r="F27" s="348"/>
    </row>
    <row r="28" spans="2:7" x14ac:dyDescent="0.3">
      <c r="B28" s="425" t="s">
        <v>355</v>
      </c>
      <c r="C28" s="428" t="s">
        <v>356</v>
      </c>
      <c r="D28" s="348"/>
      <c r="E28" s="601"/>
      <c r="F28" s="348"/>
    </row>
    <row r="29" spans="2:7" x14ac:dyDescent="0.3">
      <c r="B29" s="425" t="s">
        <v>195</v>
      </c>
      <c r="C29" s="428" t="s">
        <v>196</v>
      </c>
      <c r="D29" s="348"/>
      <c r="E29" s="601"/>
      <c r="F29" s="348"/>
    </row>
    <row r="30" spans="2:7" x14ac:dyDescent="0.3">
      <c r="B30" s="676" t="s">
        <v>564</v>
      </c>
      <c r="C30" s="677" t="s">
        <v>565</v>
      </c>
      <c r="D30" s="348"/>
      <c r="E30" s="601"/>
      <c r="F30" s="348"/>
    </row>
    <row r="31" spans="2:7" ht="17.25" thickBot="1" x14ac:dyDescent="0.35">
      <c r="B31" s="429" t="s">
        <v>405</v>
      </c>
      <c r="C31" s="430" t="s">
        <v>433</v>
      </c>
      <c r="E31" s="599"/>
      <c r="F31" s="348"/>
    </row>
    <row r="32" spans="2:7" ht="17.25" thickBot="1" x14ac:dyDescent="0.35">
      <c r="D32" s="348"/>
      <c r="E32" s="600"/>
      <c r="F32" s="348"/>
      <c r="G32" s="350"/>
    </row>
    <row r="33" spans="2:7" ht="21.75" thickBot="1" x14ac:dyDescent="0.35">
      <c r="B33" s="444" t="s">
        <v>519</v>
      </c>
      <c r="D33" s="348"/>
      <c r="E33" s="600"/>
      <c r="F33" s="348"/>
      <c r="G33" s="350"/>
    </row>
    <row r="34" spans="2:7" x14ac:dyDescent="0.3">
      <c r="B34" s="445" t="s">
        <v>520</v>
      </c>
      <c r="C34" s="462"/>
      <c r="D34" s="348"/>
      <c r="E34" s="600"/>
      <c r="F34" s="348"/>
      <c r="G34" s="350"/>
    </row>
    <row r="35" spans="2:7" x14ac:dyDescent="0.3">
      <c r="B35" s="446" t="s">
        <v>494</v>
      </c>
      <c r="C35" s="462"/>
      <c r="D35" s="348"/>
      <c r="E35" s="600"/>
      <c r="F35" s="348"/>
      <c r="G35" s="350"/>
    </row>
    <row r="36" spans="2:7" x14ac:dyDescent="0.3">
      <c r="B36" s="447" t="s">
        <v>495</v>
      </c>
      <c r="C36" s="462"/>
      <c r="D36" s="348"/>
      <c r="E36" s="600"/>
      <c r="F36" s="348"/>
      <c r="G36" s="350"/>
    </row>
    <row r="37" spans="2:7" ht="21.75" thickBot="1" x14ac:dyDescent="0.35">
      <c r="B37" s="448" t="s">
        <v>521</v>
      </c>
      <c r="D37" s="348"/>
      <c r="E37" s="600"/>
      <c r="F37" s="348"/>
      <c r="G37" s="350"/>
    </row>
    <row r="38" spans="2:7" ht="17.25" thickBot="1" x14ac:dyDescent="0.35">
      <c r="D38" s="348"/>
      <c r="E38" s="600"/>
      <c r="F38" s="348"/>
      <c r="G38" s="350"/>
    </row>
    <row r="39" spans="2:7" ht="18.75" thickBot="1" x14ac:dyDescent="0.35">
      <c r="B39" s="449" t="s">
        <v>197</v>
      </c>
      <c r="C39" s="450"/>
      <c r="D39" s="348"/>
      <c r="E39" s="600"/>
      <c r="F39" s="348"/>
      <c r="G39" s="350"/>
    </row>
    <row r="40" spans="2:7" x14ac:dyDescent="0.3">
      <c r="B40" s="698" t="s">
        <v>522</v>
      </c>
      <c r="C40" s="699"/>
      <c r="D40" s="348"/>
      <c r="E40" s="600"/>
      <c r="F40" s="348"/>
      <c r="G40" s="350"/>
    </row>
    <row r="41" spans="2:7" x14ac:dyDescent="0.3">
      <c r="B41" s="700"/>
      <c r="C41" s="701"/>
      <c r="D41" s="348"/>
      <c r="E41" s="600"/>
      <c r="F41" s="348"/>
      <c r="G41" s="350"/>
    </row>
    <row r="42" spans="2:7" ht="17.25" thickBot="1" x14ac:dyDescent="0.35">
      <c r="B42" s="702"/>
      <c r="C42" s="703"/>
      <c r="D42" s="348"/>
      <c r="E42" s="600"/>
      <c r="F42" s="348"/>
      <c r="G42" s="350"/>
    </row>
    <row r="43" spans="2:7" x14ac:dyDescent="0.3">
      <c r="B43" s="704" t="s">
        <v>527</v>
      </c>
      <c r="C43" s="705"/>
      <c r="D43" s="348"/>
      <c r="E43" s="600"/>
      <c r="F43" s="348"/>
      <c r="G43" s="350"/>
    </row>
    <row r="44" spans="2:7" ht="17.25" thickBot="1" x14ac:dyDescent="0.35">
      <c r="B44" s="706"/>
      <c r="C44" s="707"/>
      <c r="D44" s="348"/>
      <c r="E44" s="600"/>
      <c r="F44" s="348"/>
      <c r="G44" s="350"/>
    </row>
    <row r="45" spans="2:7" ht="17.25" x14ac:dyDescent="0.3">
      <c r="B45" s="451"/>
      <c r="C45" s="452"/>
      <c r="D45" s="348"/>
      <c r="E45" s="600"/>
      <c r="F45" s="348"/>
      <c r="G45" s="350"/>
    </row>
    <row r="46" spans="2:7" ht="21" x14ac:dyDescent="0.3">
      <c r="B46" s="453" t="s">
        <v>523</v>
      </c>
      <c r="C46" s="454" t="s">
        <v>524</v>
      </c>
      <c r="D46" s="348"/>
      <c r="E46" s="600"/>
      <c r="F46" s="348"/>
      <c r="G46" s="350"/>
    </row>
    <row r="47" spans="2:7" ht="18" thickBot="1" x14ac:dyDescent="0.35">
      <c r="B47" s="451"/>
      <c r="C47" s="452"/>
      <c r="D47" s="348"/>
      <c r="E47" s="600"/>
      <c r="F47" s="348"/>
      <c r="G47" s="350"/>
    </row>
    <row r="48" spans="2:7" x14ac:dyDescent="0.3">
      <c r="B48" s="459" t="s">
        <v>17</v>
      </c>
      <c r="C48" s="460" t="s">
        <v>411</v>
      </c>
      <c r="D48" s="348"/>
      <c r="E48" s="600"/>
      <c r="F48" s="348"/>
      <c r="G48" s="350"/>
    </row>
    <row r="49" spans="1:7" x14ac:dyDescent="0.3">
      <c r="B49" s="455" t="s">
        <v>48</v>
      </c>
      <c r="C49" s="456" t="s">
        <v>404</v>
      </c>
      <c r="D49" s="348"/>
      <c r="E49" s="600"/>
      <c r="F49" s="348"/>
      <c r="G49" s="350"/>
    </row>
    <row r="50" spans="1:7" x14ac:dyDescent="0.3">
      <c r="B50" s="455" t="s">
        <v>18</v>
      </c>
      <c r="C50" s="456" t="s">
        <v>525</v>
      </c>
      <c r="D50" s="348"/>
      <c r="E50" s="600"/>
      <c r="F50" s="348"/>
      <c r="G50" s="350"/>
    </row>
    <row r="51" spans="1:7" x14ac:dyDescent="0.3">
      <c r="B51" s="455" t="s">
        <v>221</v>
      </c>
      <c r="C51" s="456" t="s">
        <v>46</v>
      </c>
      <c r="D51" s="348"/>
      <c r="E51" s="600"/>
      <c r="F51" s="348"/>
      <c r="G51" s="350"/>
    </row>
    <row r="52" spans="1:7" x14ac:dyDescent="0.3">
      <c r="B52" s="455" t="s">
        <v>360</v>
      </c>
      <c r="C52" s="461" t="s">
        <v>182</v>
      </c>
      <c r="D52" s="348"/>
      <c r="E52" s="600"/>
      <c r="F52" s="348"/>
      <c r="G52" s="350"/>
    </row>
    <row r="53" spans="1:7" ht="17.25" thickBot="1" x14ac:dyDescent="0.35">
      <c r="B53" s="457" t="s">
        <v>361</v>
      </c>
      <c r="C53" s="458" t="s">
        <v>526</v>
      </c>
      <c r="D53" s="348"/>
      <c r="E53" s="600"/>
      <c r="F53" s="348"/>
      <c r="G53" s="350"/>
    </row>
    <row r="54" spans="1:7" x14ac:dyDescent="0.3">
      <c r="D54" s="348"/>
      <c r="E54" s="600"/>
      <c r="F54" s="348"/>
      <c r="G54" s="350"/>
    </row>
    <row r="55" spans="1:7" x14ac:dyDescent="0.3">
      <c r="A55" s="599"/>
      <c r="B55" s="599"/>
      <c r="C55" s="599"/>
      <c r="D55" s="600"/>
      <c r="E55" s="600"/>
      <c r="F55" s="348"/>
    </row>
    <row r="56" spans="1:7" x14ac:dyDescent="0.3">
      <c r="C56" s="351"/>
      <c r="D56" s="348"/>
      <c r="E56" s="348"/>
      <c r="F56" s="348"/>
    </row>
    <row r="57" spans="1:7" x14ac:dyDescent="0.3">
      <c r="B57" s="351"/>
      <c r="C57" s="350"/>
      <c r="D57" s="348"/>
      <c r="E57" s="348"/>
      <c r="F57" s="348"/>
    </row>
    <row r="58" spans="1:7" x14ac:dyDescent="0.3">
      <c r="B58" s="351"/>
      <c r="C58" s="350"/>
      <c r="D58" s="350"/>
    </row>
    <row r="59" spans="1:7" x14ac:dyDescent="0.3">
      <c r="B59" s="351"/>
      <c r="C59" s="350"/>
    </row>
    <row r="61" spans="1:7" x14ac:dyDescent="0.3">
      <c r="E61" s="350"/>
      <c r="F61" s="350"/>
    </row>
    <row r="62" spans="1:7" x14ac:dyDescent="0.3">
      <c r="E62" s="350"/>
      <c r="F62" s="350"/>
    </row>
    <row r="63" spans="1:7" x14ac:dyDescent="0.3">
      <c r="E63" s="350"/>
      <c r="F63" s="350"/>
    </row>
  </sheetData>
  <sheetProtection password="CAAA" sheet="1" objects="1" scenarios="1" selectLockedCells="1"/>
  <mergeCells count="3">
    <mergeCell ref="B10:C10"/>
    <mergeCell ref="B40:C42"/>
    <mergeCell ref="B43:C44"/>
  </mergeCells>
  <hyperlinks>
    <hyperlink ref="B10" r:id="rId1" display="[Enter Full Name of Test Procedure, Be Sure to change Hyperlink so acurate test procedure is referenced]"/>
    <hyperlink ref="B10:C10" r:id="rId2" display="http://ecfr.gpoaccess.gov/cgi/t/text/text-idx?c=ecfr&amp;sid=2f66b07f0a288d5a21f3e4c61dda74c5&amp;rgn=div9&amp;view=text&amp;node=10:3.0.1.4.18.2.9.6.18&amp;idno=10"/>
    <hyperlink ref="C52" location="'Test Data Inputs'!A1" display="Test Data Inputs"/>
    <hyperlink ref="C53" location="'Report Sign-Off Block'!A1" display="Fill in Input Cells on &quot;Report Sign-off Block&quot; tab"/>
    <hyperlink ref="C49" location="'Setup &amp; Instrumentation'!A1" display="Fill in Input Cells on &quot;Setup &amp; Instrumentation&quot; tab"/>
    <hyperlink ref="C48" location="'General Info &amp; Test Results'!A1" display="Fill in Input Cells on &quot;General Info &amp; Test Results&quot; tab"/>
    <hyperlink ref="C51" location="'Test Conditions'!A1" display="Fill in Input Cells on &quot;Test Conditions&quot; tab"/>
    <hyperlink ref="C50" location="Photos!A1" display="Fill in Input Cells on &quot;Photos&quot; tab, if applicable"/>
  </hyperlinks>
  <pageMargins left="0.7" right="0.7" top="0.75" bottom="0.75" header="0.3" footer="0.3"/>
  <pageSetup orientation="portrait" horizontalDpi="200" verticalDpi="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E101"/>
  <sheetViews>
    <sheetView showGridLines="0" zoomScale="80" zoomScaleNormal="80" workbookViewId="0">
      <selection activeCell="B2" sqref="B2:E2"/>
    </sheetView>
  </sheetViews>
  <sheetFormatPr defaultRowHeight="15" x14ac:dyDescent="0.3"/>
  <cols>
    <col min="1" max="1" width="9.140625" style="67"/>
    <col min="2" max="2" width="35.28515625" style="67" bestFit="1" customWidth="1"/>
    <col min="3" max="3" width="19.5703125" style="67" customWidth="1"/>
    <col min="4" max="4" width="17.7109375" style="67" customWidth="1"/>
    <col min="5" max="5" width="12.42578125" style="67" customWidth="1"/>
    <col min="6" max="6" width="4.28515625" style="67" customWidth="1"/>
    <col min="7" max="16384" width="9.140625" style="67"/>
  </cols>
  <sheetData>
    <row r="1" spans="2:5" ht="15.75" thickBot="1" x14ac:dyDescent="0.35"/>
    <row r="2" spans="2:5" ht="18" thickBot="1" x14ac:dyDescent="0.35">
      <c r="B2" s="821" t="str">
        <f>'Version Control'!$B$2</f>
        <v>Title Block</v>
      </c>
      <c r="C2" s="822"/>
      <c r="D2" s="822"/>
      <c r="E2" s="823"/>
    </row>
    <row r="3" spans="2:5" ht="16.5" x14ac:dyDescent="0.3">
      <c r="B3" s="46" t="str">
        <f>'Version Control'!$B$3</f>
        <v>File Name:</v>
      </c>
      <c r="C3" s="824" t="str">
        <f ca="1">'Version Control'!$C$3</f>
        <v>Residential Clothes Washer - v1.6.xlsx</v>
      </c>
      <c r="D3" s="824"/>
      <c r="E3" s="825"/>
    </row>
    <row r="4" spans="2:5" ht="16.5" x14ac:dyDescent="0.3">
      <c r="B4" s="69" t="str">
        <f>'Version Control'!$B$4</f>
        <v>Tab Name:</v>
      </c>
      <c r="C4" s="824" t="str">
        <f ca="1">MID(CELL("filename",A1), FIND("]", CELL("filename", A1))+ 1, 255)</f>
        <v>Calculations -Water Consumption</v>
      </c>
      <c r="D4" s="824"/>
      <c r="E4" s="825"/>
    </row>
    <row r="5" spans="2:5" ht="16.5" x14ac:dyDescent="0.3">
      <c r="B5" s="46" t="str">
        <f>'Version Control'!$B$5</f>
        <v>Version Number:</v>
      </c>
      <c r="C5" s="66">
        <f>'Version Control'!$C$5</f>
        <v>1.6</v>
      </c>
      <c r="D5" s="77"/>
      <c r="E5" s="85"/>
    </row>
    <row r="6" spans="2:5" ht="16.5" x14ac:dyDescent="0.3">
      <c r="B6" s="46" t="str">
        <f>'Version Control'!$B$6</f>
        <v xml:space="preserve">Latest Revision Date: </v>
      </c>
      <c r="C6" s="352">
        <f>'Version Control'!$C$6</f>
        <v>41166</v>
      </c>
      <c r="D6" s="77"/>
      <c r="E6" s="85"/>
    </row>
    <row r="7" spans="2:5" ht="17.25" thickBot="1" x14ac:dyDescent="0.35">
      <c r="B7" s="51" t="str">
        <f>'Version Control'!$B$7</f>
        <v xml:space="preserve">Test Completion Date: </v>
      </c>
      <c r="C7" s="406" t="str">
        <f>'Version Control'!$C$7</f>
        <v>[MM/DD/YYYY]</v>
      </c>
      <c r="D7" s="80"/>
      <c r="E7" s="86"/>
    </row>
    <row r="10" spans="2:5" ht="21" x14ac:dyDescent="0.4">
      <c r="B10" s="217" t="s">
        <v>234</v>
      </c>
    </row>
    <row r="11" spans="2:5" x14ac:dyDescent="0.3">
      <c r="B11" s="87" t="s">
        <v>242</v>
      </c>
    </row>
    <row r="12" spans="2:5" ht="15.75" thickBot="1" x14ac:dyDescent="0.35"/>
    <row r="13" spans="2:5" ht="15.75" thickBot="1" x14ac:dyDescent="0.35">
      <c r="B13" s="215" t="s">
        <v>170</v>
      </c>
      <c r="C13" s="216"/>
      <c r="D13" s="77"/>
    </row>
    <row r="14" spans="2:5" ht="15.75" thickBot="1" x14ac:dyDescent="0.35">
      <c r="B14" s="130" t="s">
        <v>447</v>
      </c>
      <c r="C14" s="608" t="b">
        <f>IF(C19="Manual",C22,IF(C19="Adaptive",C23,IF(C19="Both Manual and Adaptive",C24)))</f>
        <v>0</v>
      </c>
      <c r="D14" s="77" t="s">
        <v>174</v>
      </c>
    </row>
    <row r="15" spans="2:5" s="77" customFormat="1" x14ac:dyDescent="0.3">
      <c r="B15" s="119"/>
      <c r="C15" s="121"/>
    </row>
    <row r="16" spans="2:5" s="77" customFormat="1" x14ac:dyDescent="0.3">
      <c r="B16" s="119"/>
      <c r="C16" s="121"/>
    </row>
    <row r="17" spans="2:5" ht="21" x14ac:dyDescent="0.4">
      <c r="B17" s="217" t="s">
        <v>207</v>
      </c>
    </row>
    <row r="18" spans="2:5" s="77" customFormat="1" ht="15.75" thickBot="1" x14ac:dyDescent="0.35">
      <c r="B18" s="119"/>
      <c r="C18" s="121"/>
    </row>
    <row r="19" spans="2:5" s="77" customFormat="1" ht="34.5" customHeight="1" thickBot="1" x14ac:dyDescent="0.35">
      <c r="B19" s="220" t="s">
        <v>116</v>
      </c>
      <c r="C19" s="221">
        <f>'General Info &amp; Test Results'!$C$32</f>
        <v>0</v>
      </c>
    </row>
    <row r="20" spans="2:5" s="77" customFormat="1" ht="15.75" thickBot="1" x14ac:dyDescent="0.35">
      <c r="B20" s="119"/>
      <c r="C20" s="121"/>
    </row>
    <row r="21" spans="2:5" x14ac:dyDescent="0.3">
      <c r="B21" s="215" t="s">
        <v>419</v>
      </c>
      <c r="C21" s="222"/>
      <c r="D21" s="77"/>
    </row>
    <row r="22" spans="2:5" x14ac:dyDescent="0.3">
      <c r="B22" s="223" t="s">
        <v>12</v>
      </c>
      <c r="C22" s="224">
        <f>(C32*Fmin_manual)+(C33*Fmax_manual)</f>
        <v>0</v>
      </c>
      <c r="D22" s="77"/>
    </row>
    <row r="23" spans="2:5" x14ac:dyDescent="0.3">
      <c r="B23" s="223" t="s">
        <v>13</v>
      </c>
      <c r="C23" s="224">
        <f>(C39*Fmin_adaptive)+(C40*Favg_adaptive)+(C41*Fmax_adaptive)</f>
        <v>0</v>
      </c>
      <c r="D23" s="77"/>
    </row>
    <row r="24" spans="2:5" ht="15.75" thickBot="1" x14ac:dyDescent="0.35">
      <c r="B24" s="225" t="s">
        <v>413</v>
      </c>
      <c r="C24" s="226">
        <f>AVERAGE(C22:C23)</f>
        <v>0</v>
      </c>
      <c r="D24" s="77"/>
    </row>
    <row r="25" spans="2:5" x14ac:dyDescent="0.3">
      <c r="B25" s="119"/>
      <c r="C25" s="119"/>
      <c r="D25" s="77"/>
    </row>
    <row r="26" spans="2:5" x14ac:dyDescent="0.3">
      <c r="D26" s="77"/>
    </row>
    <row r="27" spans="2:5" x14ac:dyDescent="0.3">
      <c r="D27" s="77"/>
    </row>
    <row r="28" spans="2:5" ht="15.75" thickBot="1" x14ac:dyDescent="0.35">
      <c r="B28" s="119"/>
      <c r="C28" s="119"/>
      <c r="D28" s="77"/>
    </row>
    <row r="29" spans="2:5" ht="15.75" thickBot="1" x14ac:dyDescent="0.35">
      <c r="B29" s="227" t="s">
        <v>169</v>
      </c>
      <c r="C29" s="228"/>
      <c r="D29" s="77"/>
    </row>
    <row r="30" spans="2:5" x14ac:dyDescent="0.3">
      <c r="B30" s="229" t="s">
        <v>129</v>
      </c>
      <c r="C30" s="97"/>
      <c r="D30" s="77"/>
      <c r="E30" s="77"/>
    </row>
    <row r="31" spans="2:5" x14ac:dyDescent="0.3">
      <c r="B31" s="113"/>
      <c r="C31" s="82" t="s">
        <v>243</v>
      </c>
      <c r="D31" s="126"/>
      <c r="E31" s="77"/>
    </row>
    <row r="32" spans="2:5" x14ac:dyDescent="0.3">
      <c r="B32" s="113" t="s">
        <v>131</v>
      </c>
      <c r="C32" s="218">
        <f>E55</f>
        <v>0</v>
      </c>
      <c r="D32" s="121"/>
      <c r="E32" s="77"/>
    </row>
    <row r="33" spans="2:5" x14ac:dyDescent="0.3">
      <c r="B33" s="113" t="s">
        <v>132</v>
      </c>
      <c r="C33" s="218">
        <f>E66</f>
        <v>0</v>
      </c>
      <c r="D33" s="121"/>
      <c r="E33" s="77"/>
    </row>
    <row r="34" spans="2:5" x14ac:dyDescent="0.3">
      <c r="B34" s="113"/>
      <c r="C34" s="218"/>
      <c r="D34" s="121"/>
      <c r="E34" s="77"/>
    </row>
    <row r="35" spans="2:5" x14ac:dyDescent="0.3">
      <c r="B35" s="113"/>
      <c r="C35" s="218"/>
      <c r="D35" s="121"/>
      <c r="E35" s="77"/>
    </row>
    <row r="36" spans="2:5" x14ac:dyDescent="0.3">
      <c r="B36" s="113"/>
      <c r="C36" s="218"/>
      <c r="D36" s="121"/>
      <c r="E36" s="77"/>
    </row>
    <row r="37" spans="2:5" x14ac:dyDescent="0.3">
      <c r="B37" s="122" t="s">
        <v>130</v>
      </c>
      <c r="C37" s="124"/>
      <c r="D37" s="77"/>
      <c r="E37" s="77"/>
    </row>
    <row r="38" spans="2:5" x14ac:dyDescent="0.3">
      <c r="B38" s="113"/>
      <c r="C38" s="82" t="s">
        <v>243</v>
      </c>
      <c r="D38" s="77"/>
      <c r="E38" s="77"/>
    </row>
    <row r="39" spans="2:5" x14ac:dyDescent="0.3">
      <c r="B39" s="113" t="s">
        <v>133</v>
      </c>
      <c r="C39" s="218">
        <f>E79</f>
        <v>0</v>
      </c>
      <c r="D39" s="121"/>
      <c r="E39" s="77"/>
    </row>
    <row r="40" spans="2:5" x14ac:dyDescent="0.3">
      <c r="B40" s="113" t="s">
        <v>134</v>
      </c>
      <c r="C40" s="218">
        <f>E90</f>
        <v>0</v>
      </c>
      <c r="D40" s="121"/>
      <c r="E40" s="77"/>
    </row>
    <row r="41" spans="2:5" x14ac:dyDescent="0.3">
      <c r="B41" s="113" t="s">
        <v>135</v>
      </c>
      <c r="C41" s="218">
        <f>E101</f>
        <v>0</v>
      </c>
      <c r="D41" s="121"/>
      <c r="E41" s="77"/>
    </row>
    <row r="42" spans="2:5" x14ac:dyDescent="0.3">
      <c r="B42" s="113"/>
      <c r="C42" s="218"/>
      <c r="D42" s="121"/>
      <c r="E42" s="77"/>
    </row>
    <row r="43" spans="2:5" x14ac:dyDescent="0.3">
      <c r="B43" s="230"/>
      <c r="C43" s="231"/>
      <c r="D43" s="121"/>
      <c r="E43" s="77"/>
    </row>
    <row r="44" spans="2:5" x14ac:dyDescent="0.3">
      <c r="B44" s="232"/>
      <c r="C44" s="233"/>
      <c r="D44" s="77"/>
      <c r="E44" s="77"/>
    </row>
    <row r="45" spans="2:5" x14ac:dyDescent="0.3">
      <c r="B45" s="230"/>
      <c r="C45" s="234"/>
      <c r="D45" s="77"/>
      <c r="E45" s="77"/>
    </row>
    <row r="46" spans="2:5" x14ac:dyDescent="0.3">
      <c r="B46" s="230"/>
      <c r="C46" s="231"/>
      <c r="D46" s="121"/>
      <c r="E46" s="77"/>
    </row>
    <row r="47" spans="2:5" x14ac:dyDescent="0.3">
      <c r="B47" s="230"/>
      <c r="C47" s="231"/>
      <c r="D47" s="121"/>
      <c r="E47" s="77"/>
    </row>
    <row r="48" spans="2:5" ht="15.75" thickBot="1" x14ac:dyDescent="0.35">
      <c r="B48" s="235"/>
      <c r="C48" s="236"/>
      <c r="D48" s="121"/>
      <c r="E48" s="77"/>
    </row>
    <row r="51" spans="2:5" ht="15.75" thickBot="1" x14ac:dyDescent="0.35"/>
    <row r="52" spans="2:5" x14ac:dyDescent="0.3">
      <c r="B52" s="237" t="s">
        <v>168</v>
      </c>
      <c r="C52" s="238"/>
      <c r="D52" s="111"/>
      <c r="E52" s="112"/>
    </row>
    <row r="53" spans="2:5" x14ac:dyDescent="0.3">
      <c r="B53" s="122" t="s">
        <v>129</v>
      </c>
      <c r="C53" s="123"/>
      <c r="D53" s="123"/>
      <c r="E53" s="124"/>
    </row>
    <row r="54" spans="2:5" ht="30" x14ac:dyDescent="0.3">
      <c r="B54" s="125" t="s">
        <v>131</v>
      </c>
      <c r="C54" s="114" t="s">
        <v>167</v>
      </c>
      <c r="D54" s="114" t="s">
        <v>120</v>
      </c>
      <c r="E54" s="239" t="s">
        <v>137</v>
      </c>
    </row>
    <row r="55" spans="2:5" x14ac:dyDescent="0.3">
      <c r="B55" s="113" t="s">
        <v>117</v>
      </c>
      <c r="C55" s="240">
        <f>'Test Data Inputs'!C77</f>
        <v>0</v>
      </c>
      <c r="D55" s="240">
        <f>'Test Data Inputs'!E77</f>
        <v>0</v>
      </c>
      <c r="E55" s="241">
        <f>SUM(C55:D55)</f>
        <v>0</v>
      </c>
    </row>
    <row r="56" spans="2:5" x14ac:dyDescent="0.3">
      <c r="B56" s="113"/>
      <c r="C56" s="242"/>
      <c r="D56" s="242"/>
      <c r="E56" s="243"/>
    </row>
    <row r="57" spans="2:5" x14ac:dyDescent="0.3">
      <c r="B57" s="113"/>
      <c r="C57" s="242"/>
      <c r="D57" s="242"/>
      <c r="E57" s="243"/>
    </row>
    <row r="58" spans="2:5" x14ac:dyDescent="0.3">
      <c r="B58" s="113"/>
      <c r="C58" s="242"/>
      <c r="D58" s="242"/>
      <c r="E58" s="243"/>
    </row>
    <row r="59" spans="2:5" x14ac:dyDescent="0.3">
      <c r="B59" s="113"/>
      <c r="C59" s="242"/>
      <c r="D59" s="242"/>
      <c r="E59" s="243"/>
    </row>
    <row r="60" spans="2:5" x14ac:dyDescent="0.3">
      <c r="B60" s="113"/>
      <c r="C60" s="242"/>
      <c r="D60" s="242"/>
      <c r="E60" s="243"/>
    </row>
    <row r="61" spans="2:5" x14ac:dyDescent="0.3">
      <c r="B61" s="113"/>
      <c r="C61" s="242"/>
      <c r="D61" s="242"/>
      <c r="E61" s="243"/>
    </row>
    <row r="62" spans="2:5" x14ac:dyDescent="0.3">
      <c r="B62" s="113"/>
      <c r="C62" s="242"/>
      <c r="D62" s="242"/>
      <c r="E62" s="243"/>
    </row>
    <row r="63" spans="2:5" x14ac:dyDescent="0.3">
      <c r="B63" s="113"/>
      <c r="C63" s="242"/>
      <c r="D63" s="242"/>
      <c r="E63" s="243"/>
    </row>
    <row r="64" spans="2:5" x14ac:dyDescent="0.3">
      <c r="B64" s="113"/>
      <c r="C64" s="242"/>
      <c r="D64" s="242"/>
      <c r="E64" s="243"/>
    </row>
    <row r="65" spans="2:5" ht="30" x14ac:dyDescent="0.3">
      <c r="B65" s="125" t="s">
        <v>132</v>
      </c>
      <c r="C65" s="114" t="s">
        <v>167</v>
      </c>
      <c r="D65" s="114" t="s">
        <v>120</v>
      </c>
      <c r="E65" s="239" t="s">
        <v>137</v>
      </c>
    </row>
    <row r="66" spans="2:5" x14ac:dyDescent="0.3">
      <c r="B66" s="113" t="s">
        <v>117</v>
      </c>
      <c r="C66" s="240">
        <f>'Test Data Inputs'!C89</f>
        <v>0</v>
      </c>
      <c r="D66" s="240">
        <f>'Test Data Inputs'!E89</f>
        <v>0</v>
      </c>
      <c r="E66" s="241">
        <f>SUM(C66:D66)</f>
        <v>0</v>
      </c>
    </row>
    <row r="67" spans="2:5" x14ac:dyDescent="0.3">
      <c r="B67" s="113"/>
      <c r="C67" s="77"/>
      <c r="D67" s="77"/>
      <c r="E67" s="85"/>
    </row>
    <row r="68" spans="2:5" x14ac:dyDescent="0.3">
      <c r="B68" s="113"/>
      <c r="C68" s="77"/>
      <c r="D68" s="77"/>
      <c r="E68" s="85"/>
    </row>
    <row r="69" spans="2:5" x14ac:dyDescent="0.3">
      <c r="B69" s="113"/>
      <c r="C69" s="77"/>
      <c r="D69" s="77"/>
      <c r="E69" s="85"/>
    </row>
    <row r="70" spans="2:5" x14ac:dyDescent="0.3">
      <c r="B70" s="113"/>
      <c r="C70" s="77"/>
      <c r="D70" s="77"/>
      <c r="E70" s="85"/>
    </row>
    <row r="71" spans="2:5" x14ac:dyDescent="0.3">
      <c r="B71" s="113"/>
      <c r="C71" s="77"/>
      <c r="D71" s="77"/>
      <c r="E71" s="85"/>
    </row>
    <row r="72" spans="2:5" x14ac:dyDescent="0.3">
      <c r="B72" s="113"/>
      <c r="C72" s="77"/>
      <c r="D72" s="77"/>
      <c r="E72" s="85"/>
    </row>
    <row r="73" spans="2:5" x14ac:dyDescent="0.3">
      <c r="B73" s="113"/>
      <c r="C73" s="77"/>
      <c r="D73" s="77"/>
      <c r="E73" s="85"/>
    </row>
    <row r="74" spans="2:5" x14ac:dyDescent="0.3">
      <c r="B74" s="113"/>
      <c r="C74" s="77"/>
      <c r="D74" s="77"/>
      <c r="E74" s="85"/>
    </row>
    <row r="75" spans="2:5" x14ac:dyDescent="0.3">
      <c r="B75" s="113"/>
      <c r="C75" s="77"/>
      <c r="D75" s="77"/>
      <c r="E75" s="85"/>
    </row>
    <row r="76" spans="2:5" x14ac:dyDescent="0.3">
      <c r="B76" s="113"/>
      <c r="C76" s="77"/>
      <c r="D76" s="77"/>
      <c r="E76" s="85"/>
    </row>
    <row r="77" spans="2:5" x14ac:dyDescent="0.3">
      <c r="B77" s="122" t="s">
        <v>130</v>
      </c>
      <c r="C77" s="123"/>
      <c r="D77" s="123"/>
      <c r="E77" s="124"/>
    </row>
    <row r="78" spans="2:5" ht="30" x14ac:dyDescent="0.3">
      <c r="B78" s="125" t="s">
        <v>131</v>
      </c>
      <c r="C78" s="114" t="s">
        <v>167</v>
      </c>
      <c r="D78" s="114" t="s">
        <v>120</v>
      </c>
      <c r="E78" s="239" t="s">
        <v>137</v>
      </c>
    </row>
    <row r="79" spans="2:5" x14ac:dyDescent="0.3">
      <c r="B79" s="113" t="s">
        <v>117</v>
      </c>
      <c r="C79" s="240">
        <f>'Test Data Inputs'!C103</f>
        <v>0</v>
      </c>
      <c r="D79" s="240">
        <f>'Test Data Inputs'!E103</f>
        <v>0</v>
      </c>
      <c r="E79" s="241">
        <f t="shared" ref="E79:E101" si="0">SUM(C79:D79)</f>
        <v>0</v>
      </c>
    </row>
    <row r="80" spans="2:5" x14ac:dyDescent="0.3">
      <c r="B80" s="113"/>
      <c r="C80" s="120"/>
      <c r="D80" s="120"/>
      <c r="E80" s="218"/>
    </row>
    <row r="81" spans="2:5" x14ac:dyDescent="0.3">
      <c r="B81" s="113"/>
      <c r="C81" s="120"/>
      <c r="D81" s="120"/>
      <c r="E81" s="218"/>
    </row>
    <row r="82" spans="2:5" x14ac:dyDescent="0.3">
      <c r="B82" s="113"/>
      <c r="C82" s="120"/>
      <c r="D82" s="120"/>
      <c r="E82" s="218"/>
    </row>
    <row r="83" spans="2:5" x14ac:dyDescent="0.3">
      <c r="B83" s="113"/>
      <c r="C83" s="120"/>
      <c r="D83" s="120"/>
      <c r="E83" s="218"/>
    </row>
    <row r="84" spans="2:5" x14ac:dyDescent="0.3">
      <c r="B84" s="113"/>
      <c r="C84" s="120"/>
      <c r="D84" s="120"/>
      <c r="E84" s="218"/>
    </row>
    <row r="85" spans="2:5" x14ac:dyDescent="0.3">
      <c r="B85" s="113"/>
      <c r="C85" s="120"/>
      <c r="D85" s="120"/>
      <c r="E85" s="218"/>
    </row>
    <row r="86" spans="2:5" x14ac:dyDescent="0.3">
      <c r="B86" s="113"/>
      <c r="C86" s="120"/>
      <c r="D86" s="120"/>
      <c r="E86" s="218"/>
    </row>
    <row r="87" spans="2:5" x14ac:dyDescent="0.3">
      <c r="B87" s="113"/>
      <c r="C87" s="120"/>
      <c r="D87" s="120"/>
      <c r="E87" s="218"/>
    </row>
    <row r="88" spans="2:5" x14ac:dyDescent="0.3">
      <c r="B88" s="113"/>
      <c r="C88" s="120"/>
      <c r="D88" s="120"/>
      <c r="E88" s="218"/>
    </row>
    <row r="89" spans="2:5" ht="30" x14ac:dyDescent="0.3">
      <c r="B89" s="125" t="s">
        <v>134</v>
      </c>
      <c r="C89" s="114" t="s">
        <v>167</v>
      </c>
      <c r="D89" s="114" t="s">
        <v>120</v>
      </c>
      <c r="E89" s="239" t="s">
        <v>137</v>
      </c>
    </row>
    <row r="90" spans="2:5" x14ac:dyDescent="0.3">
      <c r="B90" s="113" t="s">
        <v>117</v>
      </c>
      <c r="C90" s="240">
        <f>'Test Data Inputs'!C115</f>
        <v>0</v>
      </c>
      <c r="D90" s="240">
        <f>'Test Data Inputs'!E115</f>
        <v>0</v>
      </c>
      <c r="E90" s="241">
        <f>SUM(C90:D90)</f>
        <v>0</v>
      </c>
    </row>
    <row r="91" spans="2:5" x14ac:dyDescent="0.3">
      <c r="B91" s="113"/>
      <c r="C91" s="120"/>
      <c r="D91" s="120"/>
      <c r="E91" s="218"/>
    </row>
    <row r="92" spans="2:5" x14ac:dyDescent="0.3">
      <c r="B92" s="113"/>
      <c r="C92" s="120"/>
      <c r="D92" s="120"/>
      <c r="E92" s="218"/>
    </row>
    <row r="93" spans="2:5" x14ac:dyDescent="0.3">
      <c r="B93" s="113"/>
      <c r="C93" s="120"/>
      <c r="D93" s="120"/>
      <c r="E93" s="218"/>
    </row>
    <row r="94" spans="2:5" x14ac:dyDescent="0.3">
      <c r="B94" s="113"/>
      <c r="C94" s="120"/>
      <c r="D94" s="120"/>
      <c r="E94" s="218"/>
    </row>
    <row r="95" spans="2:5" x14ac:dyDescent="0.3">
      <c r="B95" s="113"/>
      <c r="C95" s="120"/>
      <c r="D95" s="120"/>
      <c r="E95" s="218"/>
    </row>
    <row r="96" spans="2:5" x14ac:dyDescent="0.3">
      <c r="B96" s="113"/>
      <c r="C96" s="120"/>
      <c r="D96" s="120"/>
      <c r="E96" s="218"/>
    </row>
    <row r="97" spans="2:5" x14ac:dyDescent="0.3">
      <c r="B97" s="113"/>
      <c r="C97" s="120"/>
      <c r="D97" s="120"/>
      <c r="E97" s="218"/>
    </row>
    <row r="98" spans="2:5" x14ac:dyDescent="0.3">
      <c r="B98" s="113"/>
      <c r="C98" s="120"/>
      <c r="D98" s="120"/>
      <c r="E98" s="218"/>
    </row>
    <row r="99" spans="2:5" x14ac:dyDescent="0.3">
      <c r="B99" s="113"/>
      <c r="C99" s="120"/>
      <c r="D99" s="120"/>
      <c r="E99" s="218"/>
    </row>
    <row r="100" spans="2:5" ht="30" x14ac:dyDescent="0.3">
      <c r="B100" s="125" t="s">
        <v>135</v>
      </c>
      <c r="C100" s="114" t="s">
        <v>167</v>
      </c>
      <c r="D100" s="114" t="s">
        <v>120</v>
      </c>
      <c r="E100" s="239" t="s">
        <v>137</v>
      </c>
    </row>
    <row r="101" spans="2:5" ht="15.75" thickBot="1" x14ac:dyDescent="0.35">
      <c r="B101" s="79" t="s">
        <v>117</v>
      </c>
      <c r="C101" s="244">
        <f>'Test Data Inputs'!C127</f>
        <v>0</v>
      </c>
      <c r="D101" s="244">
        <f>'Test Data Inputs'!E127</f>
        <v>0</v>
      </c>
      <c r="E101" s="245">
        <f t="shared" si="0"/>
        <v>0</v>
      </c>
    </row>
  </sheetData>
  <sheetProtection password="CAAA" sheet="1" objects="1" scenarios="1" selectLockedCells="1"/>
  <mergeCells count="3">
    <mergeCell ref="B2:E2"/>
    <mergeCell ref="C3:E3"/>
    <mergeCell ref="C4:E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F31"/>
  <sheetViews>
    <sheetView showGridLines="0" zoomScale="80" zoomScaleNormal="80" workbookViewId="0">
      <selection activeCell="B2" sqref="B2:E2"/>
    </sheetView>
  </sheetViews>
  <sheetFormatPr defaultRowHeight="15" x14ac:dyDescent="0.3"/>
  <cols>
    <col min="1" max="1" width="3.28515625" style="67" customWidth="1"/>
    <col min="2" max="2" width="44" style="67" customWidth="1"/>
    <col min="3" max="3" width="18.42578125" style="67" customWidth="1"/>
    <col min="4" max="4" width="14" style="67" customWidth="1"/>
    <col min="5" max="5" width="20.140625" style="67" customWidth="1"/>
    <col min="6" max="16384" width="9.140625" style="67"/>
  </cols>
  <sheetData>
    <row r="1" spans="2:5" ht="15.75" thickBot="1" x14ac:dyDescent="0.35"/>
    <row r="2" spans="2:5" ht="18" thickBot="1" x14ac:dyDescent="0.35">
      <c r="B2" s="821" t="str">
        <f>'Version Control'!$B$2</f>
        <v>Title Block</v>
      </c>
      <c r="C2" s="822"/>
      <c r="D2" s="822"/>
      <c r="E2" s="823"/>
    </row>
    <row r="3" spans="2:5" ht="16.5" x14ac:dyDescent="0.3">
      <c r="B3" s="46" t="str">
        <f>'Version Control'!$B$3</f>
        <v>File Name:</v>
      </c>
      <c r="C3" s="824" t="str">
        <f ca="1">'Version Control'!$C$3</f>
        <v>Residential Clothes Washer - v1.6.xlsx</v>
      </c>
      <c r="D3" s="824"/>
      <c r="E3" s="825"/>
    </row>
    <row r="4" spans="2:5" ht="16.5" x14ac:dyDescent="0.3">
      <c r="B4" s="69" t="str">
        <f>'Version Control'!$B$4</f>
        <v>Tab Name:</v>
      </c>
      <c r="C4" s="824" t="str">
        <f ca="1">MID(CELL("filename",A1), FIND("]", CELL("filename", A1))+ 1, 255)</f>
        <v>Calculations - Dryer Energy</v>
      </c>
      <c r="D4" s="824"/>
      <c r="E4" s="825"/>
    </row>
    <row r="5" spans="2:5" ht="16.5" x14ac:dyDescent="0.3">
      <c r="B5" s="46" t="str">
        <f>'Version Control'!$B$5</f>
        <v>Version Number:</v>
      </c>
      <c r="C5" s="66">
        <f>'Version Control'!$C$5</f>
        <v>1.6</v>
      </c>
      <c r="D5" s="77"/>
      <c r="E5" s="85"/>
    </row>
    <row r="6" spans="2:5" ht="16.5" x14ac:dyDescent="0.3">
      <c r="B6" s="46" t="str">
        <f>'Version Control'!$B$6</f>
        <v xml:space="preserve">Latest Revision Date: </v>
      </c>
      <c r="C6" s="352">
        <f>'Version Control'!$C$6</f>
        <v>41166</v>
      </c>
      <c r="D6" s="77"/>
      <c r="E6" s="85"/>
    </row>
    <row r="7" spans="2:5" ht="17.25" thickBot="1" x14ac:dyDescent="0.35">
      <c r="B7" s="51" t="str">
        <f>'Version Control'!$B$7</f>
        <v xml:space="preserve">Test Completion Date: </v>
      </c>
      <c r="C7" s="406" t="str">
        <f>'Version Control'!$C$7</f>
        <v>[MM/DD/YYYY]</v>
      </c>
      <c r="D7" s="80"/>
      <c r="E7" s="86"/>
    </row>
    <row r="10" spans="2:5" ht="21" x14ac:dyDescent="0.4">
      <c r="B10" s="217" t="s">
        <v>235</v>
      </c>
    </row>
    <row r="11" spans="2:5" x14ac:dyDescent="0.3">
      <c r="B11" s="87" t="s">
        <v>241</v>
      </c>
    </row>
    <row r="12" spans="2:5" ht="15.75" thickBot="1" x14ac:dyDescent="0.35"/>
    <row r="13" spans="2:5" ht="15.75" thickBot="1" x14ac:dyDescent="0.35">
      <c r="B13" s="215" t="s">
        <v>150</v>
      </c>
      <c r="C13" s="216"/>
      <c r="D13" s="77"/>
    </row>
    <row r="14" spans="2:5" ht="15.75" thickBot="1" x14ac:dyDescent="0.35">
      <c r="B14" s="130" t="s">
        <v>448</v>
      </c>
      <c r="C14" s="608" t="b">
        <f>IF(C26="Manual",C31,IF(C26="Adaptive",D31,IF(C26="Both Manual and Adaptive",E31)))</f>
        <v>0</v>
      </c>
      <c r="D14" s="77" t="s">
        <v>149</v>
      </c>
    </row>
    <row r="15" spans="2:5" s="77" customFormat="1" x14ac:dyDescent="0.3">
      <c r="B15" s="119"/>
      <c r="C15" s="121"/>
    </row>
    <row r="16" spans="2:5" ht="21" x14ac:dyDescent="0.4">
      <c r="B16" s="217" t="s">
        <v>207</v>
      </c>
    </row>
    <row r="17" spans="2:6" s="77" customFormat="1" ht="15.75" thickBot="1" x14ac:dyDescent="0.35">
      <c r="B17" s="119"/>
      <c r="C17" s="121"/>
    </row>
    <row r="18" spans="2:6" x14ac:dyDescent="0.3">
      <c r="B18" s="110" t="s">
        <v>156</v>
      </c>
      <c r="C18" s="112"/>
      <c r="D18" s="77"/>
    </row>
    <row r="19" spans="2:6" x14ac:dyDescent="0.3">
      <c r="B19" s="128" t="s">
        <v>155</v>
      </c>
      <c r="C19" s="246">
        <v>0.52</v>
      </c>
      <c r="D19" s="77"/>
      <c r="F19" s="77"/>
    </row>
    <row r="20" spans="2:6" x14ac:dyDescent="0.3">
      <c r="B20" s="128" t="s">
        <v>157</v>
      </c>
      <c r="C20" s="246" t="e">
        <f>'Test Data Inputs'!C22</f>
        <v>#VALUE!</v>
      </c>
      <c r="D20" s="77" t="s">
        <v>94</v>
      </c>
    </row>
    <row r="21" spans="2:6" x14ac:dyDescent="0.3">
      <c r="B21" s="128" t="s">
        <v>160</v>
      </c>
      <c r="C21" s="247">
        <v>0.5</v>
      </c>
      <c r="D21" s="77" t="s">
        <v>161</v>
      </c>
    </row>
    <row r="22" spans="2:6" ht="15.75" thickBot="1" x14ac:dyDescent="0.35">
      <c r="B22" s="130" t="s">
        <v>162</v>
      </c>
      <c r="C22" s="219">
        <v>0.84</v>
      </c>
      <c r="D22" s="77"/>
    </row>
    <row r="23" spans="2:6" x14ac:dyDescent="0.3">
      <c r="B23" s="119"/>
      <c r="C23" s="119"/>
    </row>
    <row r="24" spans="2:6" ht="15.75" thickBot="1" x14ac:dyDescent="0.35">
      <c r="D24" s="77"/>
    </row>
    <row r="25" spans="2:6" x14ac:dyDescent="0.3">
      <c r="B25" s="110" t="s">
        <v>417</v>
      </c>
      <c r="C25" s="111"/>
      <c r="D25" s="111"/>
      <c r="E25" s="112"/>
    </row>
    <row r="26" spans="2:6" x14ac:dyDescent="0.3">
      <c r="B26" s="248" t="s">
        <v>81</v>
      </c>
      <c r="C26" s="249">
        <f>'General Info &amp; Test Results'!C32</f>
        <v>0</v>
      </c>
      <c r="D26" s="123"/>
      <c r="E26" s="124"/>
    </row>
    <row r="27" spans="2:6" x14ac:dyDescent="0.3">
      <c r="B27" s="250" t="s">
        <v>423</v>
      </c>
      <c r="C27" s="126" t="s">
        <v>422</v>
      </c>
      <c r="D27" s="126" t="s">
        <v>13</v>
      </c>
      <c r="E27" s="82" t="s">
        <v>413</v>
      </c>
    </row>
    <row r="28" spans="2:6" x14ac:dyDescent="0.3">
      <c r="B28" s="128" t="s">
        <v>158</v>
      </c>
      <c r="C28" s="251" t="str">
        <f>'Calculations - RMC'!C50</f>
        <v>error</v>
      </c>
      <c r="D28" s="251" t="str">
        <f>'Calculations - RMC'!D50</f>
        <v>error</v>
      </c>
      <c r="E28" s="252"/>
    </row>
    <row r="29" spans="2:6" x14ac:dyDescent="0.3">
      <c r="B29" s="128" t="s">
        <v>159</v>
      </c>
      <c r="C29" s="251" t="e">
        <f>C28-0.04</f>
        <v>#VALUE!</v>
      </c>
      <c r="D29" s="251" t="e">
        <f t="shared" ref="D29" si="0">D28-0.04</f>
        <v>#VALUE!</v>
      </c>
      <c r="E29" s="252"/>
    </row>
    <row r="30" spans="2:6" x14ac:dyDescent="0.3">
      <c r="B30" s="113"/>
      <c r="C30" s="121"/>
      <c r="D30" s="121"/>
      <c r="E30" s="246"/>
    </row>
    <row r="31" spans="2:6" ht="15.75" thickBot="1" x14ac:dyDescent="0.35">
      <c r="B31" s="79" t="s">
        <v>264</v>
      </c>
      <c r="C31" s="253" t="e">
        <f>C19*C20*C29*C21*C22</f>
        <v>#VALUE!</v>
      </c>
      <c r="D31" s="253" t="e">
        <f>C19*C20*D29*C21*C22</f>
        <v>#VALUE!</v>
      </c>
      <c r="E31" s="254" t="e">
        <f>AVERAGE(C31:D31)</f>
        <v>#VALUE!</v>
      </c>
    </row>
  </sheetData>
  <sheetProtection password="CAAA" sheet="1" objects="1" scenarios="1" selectLockedCells="1"/>
  <mergeCells count="3">
    <mergeCell ref="B2:E2"/>
    <mergeCell ref="C3:E3"/>
    <mergeCell ref="C4:E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G116"/>
  <sheetViews>
    <sheetView showGridLines="0" zoomScale="80" zoomScaleNormal="80" workbookViewId="0">
      <selection activeCell="B2" sqref="B2:E2"/>
    </sheetView>
  </sheetViews>
  <sheetFormatPr defaultRowHeight="15" x14ac:dyDescent="0.3"/>
  <cols>
    <col min="1" max="1" width="5" style="67" customWidth="1"/>
    <col min="2" max="2" width="37.5703125" style="67" customWidth="1"/>
    <col min="3" max="3" width="29.42578125" style="67" customWidth="1"/>
    <col min="4" max="4" width="22.7109375" style="67" customWidth="1"/>
    <col min="5" max="5" width="5.85546875" style="67" customWidth="1"/>
    <col min="6" max="16384" width="9.140625" style="67"/>
  </cols>
  <sheetData>
    <row r="1" spans="2:5" ht="15.75" thickBot="1" x14ac:dyDescent="0.35"/>
    <row r="2" spans="2:5" ht="18" thickBot="1" x14ac:dyDescent="0.35">
      <c r="B2" s="821" t="str">
        <f>'Version Control'!$B$2</f>
        <v>Title Block</v>
      </c>
      <c r="C2" s="822"/>
      <c r="D2" s="822"/>
      <c r="E2" s="823"/>
    </row>
    <row r="3" spans="2:5" ht="16.5" x14ac:dyDescent="0.3">
      <c r="B3" s="46" t="str">
        <f>'Version Control'!$B$3</f>
        <v>File Name:</v>
      </c>
      <c r="C3" s="824" t="str">
        <f ca="1">'Version Control'!$C$3</f>
        <v>Residential Clothes Washer - v1.6.xlsx</v>
      </c>
      <c r="D3" s="824"/>
      <c r="E3" s="825"/>
    </row>
    <row r="4" spans="2:5" ht="16.5" x14ac:dyDescent="0.3">
      <c r="B4" s="69" t="str">
        <f>'Version Control'!$B$4</f>
        <v>Tab Name:</v>
      </c>
      <c r="C4" s="824" t="str">
        <f ca="1">MID(CELL("filename",A1), FIND("]", CELL("filename", A1))+ 1, 255)</f>
        <v>Calculations - Machine Elec</v>
      </c>
      <c r="D4" s="824"/>
      <c r="E4" s="825"/>
    </row>
    <row r="5" spans="2:5" ht="16.5" x14ac:dyDescent="0.3">
      <c r="B5" s="46" t="str">
        <f>'Version Control'!$B$5</f>
        <v>Version Number:</v>
      </c>
      <c r="C5" s="66">
        <f>'Version Control'!$C$5</f>
        <v>1.6</v>
      </c>
      <c r="D5" s="77"/>
      <c r="E5" s="85"/>
    </row>
    <row r="6" spans="2:5" ht="16.5" x14ac:dyDescent="0.3">
      <c r="B6" s="46" t="str">
        <f>'Version Control'!$B$6</f>
        <v xml:space="preserve">Latest Revision Date: </v>
      </c>
      <c r="C6" s="352">
        <f>'Version Control'!$C$6</f>
        <v>41166</v>
      </c>
      <c r="D6" s="77"/>
      <c r="E6" s="85"/>
    </row>
    <row r="7" spans="2:5" ht="17.25" thickBot="1" x14ac:dyDescent="0.35">
      <c r="B7" s="51" t="str">
        <f>'Version Control'!$B$7</f>
        <v xml:space="preserve">Test Completion Date: </v>
      </c>
      <c r="C7" s="406" t="str">
        <f>'Version Control'!$C$7</f>
        <v>[MM/DD/YYYY]</v>
      </c>
      <c r="D7" s="80"/>
      <c r="E7" s="86"/>
    </row>
    <row r="10" spans="2:5" ht="21" x14ac:dyDescent="0.4">
      <c r="B10" s="217" t="s">
        <v>236</v>
      </c>
    </row>
    <row r="11" spans="2:5" x14ac:dyDescent="0.3">
      <c r="B11" s="87" t="s">
        <v>240</v>
      </c>
    </row>
    <row r="12" spans="2:5" ht="15.75" thickBot="1" x14ac:dyDescent="0.35"/>
    <row r="13" spans="2:5" ht="15.75" thickBot="1" x14ac:dyDescent="0.35">
      <c r="B13" s="215" t="s">
        <v>150</v>
      </c>
      <c r="C13" s="216"/>
      <c r="D13" s="77"/>
    </row>
    <row r="14" spans="2:5" ht="15.75" thickBot="1" x14ac:dyDescent="0.35">
      <c r="B14" s="130" t="s">
        <v>449</v>
      </c>
      <c r="C14" s="609" t="b">
        <f>IF(C37="Manual",C23,IF(C37="Adaptive",C24,IF(C37="Both Manual and Adaptive",C25)))</f>
        <v>0</v>
      </c>
      <c r="D14" s="77" t="s">
        <v>149</v>
      </c>
    </row>
    <row r="15" spans="2:5" s="77" customFormat="1" ht="15.75" thickBot="1" x14ac:dyDescent="0.35">
      <c r="B15" s="119"/>
      <c r="C15" s="121"/>
    </row>
    <row r="16" spans="2:5" s="77" customFormat="1" ht="15.75" thickBot="1" x14ac:dyDescent="0.35">
      <c r="B16" s="255" t="s">
        <v>153</v>
      </c>
      <c r="C16" s="216"/>
    </row>
    <row r="17" spans="2:4" s="77" customFormat="1" ht="15.75" thickBot="1" x14ac:dyDescent="0.35">
      <c r="B17" s="130" t="s">
        <v>450</v>
      </c>
      <c r="C17" s="609">
        <f>C14+'Calculations - Hot Water Energy'!C14</f>
        <v>0</v>
      </c>
      <c r="D17" s="77" t="s">
        <v>154</v>
      </c>
    </row>
    <row r="18" spans="2:4" s="77" customFormat="1" x14ac:dyDescent="0.3">
      <c r="B18" s="119"/>
      <c r="C18" s="121"/>
    </row>
    <row r="19" spans="2:4" s="77" customFormat="1" x14ac:dyDescent="0.3">
      <c r="B19" s="119"/>
      <c r="C19" s="121"/>
    </row>
    <row r="20" spans="2:4" ht="21" x14ac:dyDescent="0.4">
      <c r="B20" s="217" t="s">
        <v>207</v>
      </c>
    </row>
    <row r="21" spans="2:4" s="77" customFormat="1" ht="15.75" thickBot="1" x14ac:dyDescent="0.35">
      <c r="B21" s="119"/>
      <c r="C21" s="121"/>
    </row>
    <row r="22" spans="2:4" x14ac:dyDescent="0.3">
      <c r="B22" s="237" t="s">
        <v>418</v>
      </c>
      <c r="C22" s="78"/>
      <c r="D22" s="77"/>
    </row>
    <row r="23" spans="2:4" x14ac:dyDescent="0.3">
      <c r="B23" s="256" t="s">
        <v>12</v>
      </c>
      <c r="C23" s="257" t="e">
        <f>(C42*Fmin_manual)+(C43*Fmax_manual)</f>
        <v>#VALUE!</v>
      </c>
      <c r="D23" s="77"/>
    </row>
    <row r="24" spans="2:4" x14ac:dyDescent="0.3">
      <c r="B24" s="256" t="s">
        <v>13</v>
      </c>
      <c r="C24" s="257" t="e">
        <f>(C46*Fmin_adaptive)+(C47*Favg_adaptive)+(C48*Fmax_adaptive)</f>
        <v>#VALUE!</v>
      </c>
      <c r="D24" s="77"/>
    </row>
    <row r="25" spans="2:4" x14ac:dyDescent="0.3">
      <c r="B25" s="256" t="s">
        <v>413</v>
      </c>
      <c r="C25" s="258" t="e">
        <f>AVERAGE(C23:C24)</f>
        <v>#VALUE!</v>
      </c>
      <c r="D25" s="77"/>
    </row>
    <row r="26" spans="2:4" ht="15.75" thickBot="1" x14ac:dyDescent="0.35">
      <c r="B26" s="130"/>
      <c r="C26" s="259"/>
      <c r="D26" s="77"/>
    </row>
    <row r="27" spans="2:4" x14ac:dyDescent="0.3">
      <c r="B27" s="260"/>
      <c r="C27" s="261"/>
      <c r="D27" s="77"/>
    </row>
    <row r="28" spans="2:4" ht="15.75" thickBot="1" x14ac:dyDescent="0.35">
      <c r="B28" s="262"/>
      <c r="C28" s="261"/>
      <c r="D28" s="77"/>
    </row>
    <row r="29" spans="2:4" x14ac:dyDescent="0.3">
      <c r="B29" s="110" t="s">
        <v>443</v>
      </c>
      <c r="C29" s="112"/>
      <c r="D29" s="77"/>
    </row>
    <row r="30" spans="2:4" x14ac:dyDescent="0.3">
      <c r="B30" s="128" t="s">
        <v>7</v>
      </c>
      <c r="C30" s="263" t="str">
        <f>'Test Data Inputs'!C145</f>
        <v>invalid wash temp. selections on General Info &amp; Test Results tab</v>
      </c>
      <c r="D30" s="77"/>
    </row>
    <row r="31" spans="2:4" x14ac:dyDescent="0.3">
      <c r="B31" s="128" t="s">
        <v>8</v>
      </c>
      <c r="C31" s="218" t="str">
        <f>'Test Data Inputs'!C146</f>
        <v>invalid wash temp. selections on General Info &amp; Test Results tab</v>
      </c>
      <c r="D31" s="77"/>
    </row>
    <row r="32" spans="2:4" x14ac:dyDescent="0.3">
      <c r="B32" s="128" t="s">
        <v>9</v>
      </c>
      <c r="C32" s="218" t="str">
        <f>'Test Data Inputs'!C147</f>
        <v>invalid wash temp. selections on General Info &amp; Test Results tab</v>
      </c>
      <c r="D32" s="77"/>
    </row>
    <row r="33" spans="2:7" x14ac:dyDescent="0.3">
      <c r="B33" s="128" t="s">
        <v>10</v>
      </c>
      <c r="C33" s="218" t="str">
        <f>'Test Data Inputs'!C148</f>
        <v>invalid wash temp. selections on General Info &amp; Test Results tab</v>
      </c>
      <c r="D33" s="127"/>
    </row>
    <row r="34" spans="2:7" ht="15.75" thickBot="1" x14ac:dyDescent="0.35">
      <c r="B34" s="130" t="s">
        <v>11</v>
      </c>
      <c r="C34" s="219" t="str">
        <f>'Test Data Inputs'!C149</f>
        <v>invalid wash temp. selections on General Info &amp; Test Results tab</v>
      </c>
      <c r="D34" s="77"/>
    </row>
    <row r="35" spans="2:7" x14ac:dyDescent="0.3">
      <c r="B35" s="119"/>
      <c r="C35" s="119"/>
      <c r="D35" s="77"/>
    </row>
    <row r="36" spans="2:7" ht="15.75" thickBot="1" x14ac:dyDescent="0.35">
      <c r="B36" s="119"/>
      <c r="C36" s="119"/>
      <c r="D36" s="77"/>
    </row>
    <row r="37" spans="2:7" ht="15.75" thickBot="1" x14ac:dyDescent="0.35">
      <c r="B37" s="220" t="s">
        <v>116</v>
      </c>
      <c r="C37" s="221">
        <f>'General Info &amp; Test Results'!$C$32</f>
        <v>0</v>
      </c>
      <c r="D37" s="77"/>
    </row>
    <row r="38" spans="2:7" ht="15.75" thickBot="1" x14ac:dyDescent="0.35">
      <c r="B38" s="119"/>
      <c r="C38" s="119"/>
      <c r="D38" s="77"/>
    </row>
    <row r="39" spans="2:7" ht="15.75" thickBot="1" x14ac:dyDescent="0.35">
      <c r="B39" s="227" t="s">
        <v>152</v>
      </c>
      <c r="C39" s="228"/>
      <c r="D39" s="77"/>
    </row>
    <row r="40" spans="2:7" x14ac:dyDescent="0.3">
      <c r="B40" s="229" t="s">
        <v>129</v>
      </c>
      <c r="C40" s="97"/>
      <c r="D40" s="77"/>
      <c r="E40" s="77"/>
      <c r="G40" s="82"/>
    </row>
    <row r="41" spans="2:7" x14ac:dyDescent="0.3">
      <c r="B41" s="113"/>
      <c r="C41" s="82" t="s">
        <v>416</v>
      </c>
      <c r="D41" s="126"/>
      <c r="E41" s="77"/>
    </row>
    <row r="42" spans="2:7" x14ac:dyDescent="0.3">
      <c r="B42" s="113" t="s">
        <v>131</v>
      </c>
      <c r="C42" s="264" t="e">
        <f>($C$30*C69)+($C$31*C68)+($C$32*C67)+($C$33*C62)</f>
        <v>#VALUE!</v>
      </c>
      <c r="D42" s="121"/>
      <c r="E42" s="77"/>
    </row>
    <row r="43" spans="2:7" x14ac:dyDescent="0.3">
      <c r="B43" s="113" t="s">
        <v>132</v>
      </c>
      <c r="C43" s="264" t="e">
        <f>($C$30*C80)+($C$31*C79)+($C$32*C78)+($C$33*C73)</f>
        <v>#VALUE!</v>
      </c>
      <c r="D43" s="121"/>
      <c r="E43" s="77"/>
    </row>
    <row r="44" spans="2:7" x14ac:dyDescent="0.3">
      <c r="B44" s="122" t="s">
        <v>130</v>
      </c>
      <c r="C44" s="265"/>
      <c r="D44" s="77"/>
      <c r="E44" s="77"/>
    </row>
    <row r="45" spans="2:7" x14ac:dyDescent="0.3">
      <c r="B45" s="113"/>
      <c r="C45" s="82" t="s">
        <v>416</v>
      </c>
      <c r="D45" s="77"/>
      <c r="E45" s="77"/>
    </row>
    <row r="46" spans="2:7" x14ac:dyDescent="0.3">
      <c r="B46" s="113" t="s">
        <v>133</v>
      </c>
      <c r="C46" s="264" t="e">
        <f>($C$30*C93)+($C$31*C92)+($C$32*C91)+($C$33*C86)</f>
        <v>#VALUE!</v>
      </c>
      <c r="D46" s="121"/>
      <c r="E46" s="77"/>
    </row>
    <row r="47" spans="2:7" x14ac:dyDescent="0.3">
      <c r="B47" s="113" t="s">
        <v>134</v>
      </c>
      <c r="C47" s="264" t="e">
        <f>($C$30*C104)+($C$31*C103)+($C$32*C102)+($C$33*C97)</f>
        <v>#VALUE!</v>
      </c>
      <c r="D47" s="121"/>
      <c r="E47" s="77"/>
    </row>
    <row r="48" spans="2:7" x14ac:dyDescent="0.3">
      <c r="B48" s="113" t="s">
        <v>135</v>
      </c>
      <c r="C48" s="264" t="e">
        <f>($C$30*C115)+($C$31*C114)+($C$32*C113)+($C$33*C108)</f>
        <v>#VALUE!</v>
      </c>
      <c r="D48" s="121"/>
      <c r="E48" s="77"/>
    </row>
    <row r="49" spans="2:5" x14ac:dyDescent="0.3">
      <c r="B49" s="232"/>
      <c r="C49" s="266"/>
      <c r="D49" s="77"/>
      <c r="E49" s="77"/>
    </row>
    <row r="50" spans="2:5" x14ac:dyDescent="0.3">
      <c r="B50" s="230"/>
      <c r="C50" s="267"/>
      <c r="D50" s="77"/>
      <c r="E50" s="77"/>
    </row>
    <row r="51" spans="2:5" x14ac:dyDescent="0.3">
      <c r="B51" s="230"/>
      <c r="C51" s="268"/>
      <c r="D51" s="121"/>
      <c r="E51" s="77"/>
    </row>
    <row r="52" spans="2:5" x14ac:dyDescent="0.3">
      <c r="B52" s="230"/>
      <c r="C52" s="268"/>
      <c r="D52" s="121"/>
      <c r="E52" s="77"/>
    </row>
    <row r="53" spans="2:5" x14ac:dyDescent="0.3">
      <c r="B53" s="230"/>
      <c r="C53" s="268"/>
      <c r="D53" s="121"/>
      <c r="E53" s="77"/>
    </row>
    <row r="54" spans="2:5" x14ac:dyDescent="0.3">
      <c r="B54" s="269"/>
      <c r="C54" s="266"/>
    </row>
    <row r="55" spans="2:5" x14ac:dyDescent="0.3">
      <c r="B55" s="270"/>
      <c r="C55" s="267"/>
    </row>
    <row r="56" spans="2:5" x14ac:dyDescent="0.3">
      <c r="B56" s="270"/>
      <c r="C56" s="267"/>
    </row>
    <row r="57" spans="2:5" ht="15.75" thickBot="1" x14ac:dyDescent="0.35">
      <c r="B57" s="271"/>
      <c r="C57" s="272"/>
    </row>
    <row r="58" spans="2:5" ht="15.75" thickBot="1" x14ac:dyDescent="0.35"/>
    <row r="59" spans="2:5" ht="15.75" thickBot="1" x14ac:dyDescent="0.35">
      <c r="B59" s="227" t="s">
        <v>151</v>
      </c>
      <c r="C59" s="228"/>
    </row>
    <row r="60" spans="2:5" x14ac:dyDescent="0.3">
      <c r="B60" s="229" t="s">
        <v>129</v>
      </c>
      <c r="C60" s="97"/>
    </row>
    <row r="61" spans="2:5" ht="30" x14ac:dyDescent="0.3">
      <c r="B61" s="125" t="s">
        <v>131</v>
      </c>
      <c r="C61" s="239" t="s">
        <v>119</v>
      </c>
    </row>
    <row r="62" spans="2:5" x14ac:dyDescent="0.3">
      <c r="B62" s="113" t="s">
        <v>117</v>
      </c>
      <c r="C62" s="273" t="str">
        <f>IF('Test Data Inputs'!G77="","0",'Test Data Inputs'!G77)</f>
        <v>0</v>
      </c>
    </row>
    <row r="63" spans="2:5" x14ac:dyDescent="0.3">
      <c r="B63" s="113" t="s">
        <v>124</v>
      </c>
      <c r="C63" s="273" t="str">
        <f>IF('Test Data Inputs'!G78="","0",'Test Data Inputs'!G78)</f>
        <v>0</v>
      </c>
    </row>
    <row r="64" spans="2:5" x14ac:dyDescent="0.3">
      <c r="B64" s="113" t="s">
        <v>125</v>
      </c>
      <c r="C64" s="273" t="str">
        <f>IF('Test Data Inputs'!G79="","0",'Test Data Inputs'!G79)</f>
        <v>0</v>
      </c>
    </row>
    <row r="65" spans="2:3" x14ac:dyDescent="0.3">
      <c r="B65" s="113" t="s">
        <v>126</v>
      </c>
      <c r="C65" s="273" t="str">
        <f>IF('Test Data Inputs'!G80="","0",'Test Data Inputs'!G80)</f>
        <v>0</v>
      </c>
    </row>
    <row r="66" spans="2:3" x14ac:dyDescent="0.3">
      <c r="B66" s="113" t="s">
        <v>127</v>
      </c>
      <c r="C66" s="273" t="str">
        <f>IF('Test Data Inputs'!G81="","0",'Test Data Inputs'!G81)</f>
        <v>0</v>
      </c>
    </row>
    <row r="67" spans="2:3" x14ac:dyDescent="0.3">
      <c r="B67" s="113" t="s">
        <v>128</v>
      </c>
      <c r="C67" s="273" t="str">
        <f>IF('Test Data Inputs'!G82="","0",'Test Data Inputs'!G82)</f>
        <v>0</v>
      </c>
    </row>
    <row r="68" spans="2:3" x14ac:dyDescent="0.3">
      <c r="B68" s="113" t="s">
        <v>121</v>
      </c>
      <c r="C68" s="273" t="str">
        <f>IF('Test Data Inputs'!G83="","0",'Test Data Inputs'!G83)</f>
        <v>0</v>
      </c>
    </row>
    <row r="69" spans="2:3" x14ac:dyDescent="0.3">
      <c r="B69" s="113" t="s">
        <v>122</v>
      </c>
      <c r="C69" s="273" t="str">
        <f>IF('Test Data Inputs'!G84="","0",'Test Data Inputs'!G84)</f>
        <v>0</v>
      </c>
    </row>
    <row r="70" spans="2:3" x14ac:dyDescent="0.3">
      <c r="B70" s="113" t="s">
        <v>123</v>
      </c>
      <c r="C70" s="273" t="str">
        <f>IF('Test Data Inputs'!G85="","0",'Test Data Inputs'!G85)</f>
        <v>0</v>
      </c>
    </row>
    <row r="71" spans="2:3" x14ac:dyDescent="0.3">
      <c r="B71" s="113"/>
      <c r="C71" s="264"/>
    </row>
    <row r="72" spans="2:3" ht="30" x14ac:dyDescent="0.3">
      <c r="B72" s="125" t="s">
        <v>132</v>
      </c>
      <c r="C72" s="239" t="s">
        <v>119</v>
      </c>
    </row>
    <row r="73" spans="2:3" x14ac:dyDescent="0.3">
      <c r="B73" s="113" t="s">
        <v>117</v>
      </c>
      <c r="C73" s="273" t="str">
        <f>IF('Test Data Inputs'!G89="","0",'Test Data Inputs'!G89)</f>
        <v>0</v>
      </c>
    </row>
    <row r="74" spans="2:3" x14ac:dyDescent="0.3">
      <c r="B74" s="113" t="s">
        <v>124</v>
      </c>
      <c r="C74" s="273" t="str">
        <f>IF('Test Data Inputs'!G90="","0",'Test Data Inputs'!G90)</f>
        <v>0</v>
      </c>
    </row>
    <row r="75" spans="2:3" x14ac:dyDescent="0.3">
      <c r="B75" s="113" t="s">
        <v>125</v>
      </c>
      <c r="C75" s="273" t="str">
        <f>IF('Test Data Inputs'!G91="","0",'Test Data Inputs'!G91)</f>
        <v>0</v>
      </c>
    </row>
    <row r="76" spans="2:3" x14ac:dyDescent="0.3">
      <c r="B76" s="113" t="s">
        <v>126</v>
      </c>
      <c r="C76" s="273" t="str">
        <f>IF('Test Data Inputs'!G92="","0",'Test Data Inputs'!G92)</f>
        <v>0</v>
      </c>
    </row>
    <row r="77" spans="2:3" x14ac:dyDescent="0.3">
      <c r="B77" s="113" t="s">
        <v>127</v>
      </c>
      <c r="C77" s="273" t="str">
        <f>IF('Test Data Inputs'!G93="","0",'Test Data Inputs'!G93)</f>
        <v>0</v>
      </c>
    </row>
    <row r="78" spans="2:3" x14ac:dyDescent="0.3">
      <c r="B78" s="113" t="s">
        <v>128</v>
      </c>
      <c r="C78" s="273" t="str">
        <f>IF('Test Data Inputs'!G94="","0",'Test Data Inputs'!G94)</f>
        <v>0</v>
      </c>
    </row>
    <row r="79" spans="2:3" x14ac:dyDescent="0.3">
      <c r="B79" s="113" t="s">
        <v>121</v>
      </c>
      <c r="C79" s="273" t="str">
        <f>IF('Test Data Inputs'!G95="","0",'Test Data Inputs'!G95)</f>
        <v>0</v>
      </c>
    </row>
    <row r="80" spans="2:3" x14ac:dyDescent="0.3">
      <c r="B80" s="113" t="s">
        <v>122</v>
      </c>
      <c r="C80" s="273" t="str">
        <f>IF('Test Data Inputs'!G96="","0",'Test Data Inputs'!G96)</f>
        <v>0</v>
      </c>
    </row>
    <row r="81" spans="2:3" x14ac:dyDescent="0.3">
      <c r="B81" s="113" t="s">
        <v>123</v>
      </c>
      <c r="C81" s="273" t="str">
        <f>IF('Test Data Inputs'!G97="","0",'Test Data Inputs'!G97)</f>
        <v>0</v>
      </c>
    </row>
    <row r="82" spans="2:3" x14ac:dyDescent="0.3">
      <c r="B82" s="113"/>
      <c r="C82" s="85"/>
    </row>
    <row r="83" spans="2:3" x14ac:dyDescent="0.3">
      <c r="B83" s="113"/>
      <c r="C83" s="85"/>
    </row>
    <row r="84" spans="2:3" x14ac:dyDescent="0.3">
      <c r="B84" s="122" t="s">
        <v>130</v>
      </c>
      <c r="C84" s="124"/>
    </row>
    <row r="85" spans="2:3" ht="30" x14ac:dyDescent="0.3">
      <c r="B85" s="125" t="s">
        <v>133</v>
      </c>
      <c r="C85" s="239" t="s">
        <v>119</v>
      </c>
    </row>
    <row r="86" spans="2:3" x14ac:dyDescent="0.3">
      <c r="B86" s="113" t="s">
        <v>117</v>
      </c>
      <c r="C86" s="273" t="str">
        <f>IF('Test Data Inputs'!G103="","0",'Test Data Inputs'!G103)</f>
        <v>0</v>
      </c>
    </row>
    <row r="87" spans="2:3" x14ac:dyDescent="0.3">
      <c r="B87" s="113" t="s">
        <v>124</v>
      </c>
      <c r="C87" s="273" t="str">
        <f>IF('Test Data Inputs'!G104="","0",'Test Data Inputs'!G104)</f>
        <v>0</v>
      </c>
    </row>
    <row r="88" spans="2:3" x14ac:dyDescent="0.3">
      <c r="B88" s="113" t="s">
        <v>125</v>
      </c>
      <c r="C88" s="273" t="str">
        <f>IF('Test Data Inputs'!G105="","0",'Test Data Inputs'!G105)</f>
        <v>0</v>
      </c>
    </row>
    <row r="89" spans="2:3" x14ac:dyDescent="0.3">
      <c r="B89" s="113" t="s">
        <v>126</v>
      </c>
      <c r="C89" s="273" t="str">
        <f>IF('Test Data Inputs'!G106="","0",'Test Data Inputs'!G106)</f>
        <v>0</v>
      </c>
    </row>
    <row r="90" spans="2:3" x14ac:dyDescent="0.3">
      <c r="B90" s="113" t="s">
        <v>127</v>
      </c>
      <c r="C90" s="273" t="str">
        <f>IF('Test Data Inputs'!G107="","0",'Test Data Inputs'!G107)</f>
        <v>0</v>
      </c>
    </row>
    <row r="91" spans="2:3" x14ac:dyDescent="0.3">
      <c r="B91" s="113" t="s">
        <v>128</v>
      </c>
      <c r="C91" s="273" t="str">
        <f>IF('Test Data Inputs'!G108="","0",'Test Data Inputs'!G108)</f>
        <v>0</v>
      </c>
    </row>
    <row r="92" spans="2:3" x14ac:dyDescent="0.3">
      <c r="B92" s="113" t="s">
        <v>121</v>
      </c>
      <c r="C92" s="273" t="str">
        <f>IF('Test Data Inputs'!G109="","0",'Test Data Inputs'!G109)</f>
        <v>0</v>
      </c>
    </row>
    <row r="93" spans="2:3" x14ac:dyDescent="0.3">
      <c r="B93" s="113" t="s">
        <v>122</v>
      </c>
      <c r="C93" s="273" t="str">
        <f>IF('Test Data Inputs'!G110="","0",'Test Data Inputs'!G110)</f>
        <v>0</v>
      </c>
    </row>
    <row r="94" spans="2:3" x14ac:dyDescent="0.3">
      <c r="B94" s="113" t="s">
        <v>123</v>
      </c>
      <c r="C94" s="273" t="str">
        <f>IF('Test Data Inputs'!G111="","0",'Test Data Inputs'!G111)</f>
        <v>0</v>
      </c>
    </row>
    <row r="95" spans="2:3" x14ac:dyDescent="0.3">
      <c r="B95" s="113"/>
      <c r="C95" s="264"/>
    </row>
    <row r="96" spans="2:3" ht="30" x14ac:dyDescent="0.3">
      <c r="B96" s="125" t="s">
        <v>134</v>
      </c>
      <c r="C96" s="239" t="s">
        <v>119</v>
      </c>
    </row>
    <row r="97" spans="2:3" x14ac:dyDescent="0.3">
      <c r="B97" s="113" t="s">
        <v>117</v>
      </c>
      <c r="C97" s="273" t="str">
        <f>IF('Test Data Inputs'!G115="","0",'Test Data Inputs'!G115)</f>
        <v>0</v>
      </c>
    </row>
    <row r="98" spans="2:3" x14ac:dyDescent="0.3">
      <c r="B98" s="113" t="s">
        <v>124</v>
      </c>
      <c r="C98" s="273" t="str">
        <f>IF('Test Data Inputs'!G116="","0",'Test Data Inputs'!G116)</f>
        <v>0</v>
      </c>
    </row>
    <row r="99" spans="2:3" x14ac:dyDescent="0.3">
      <c r="B99" s="113" t="s">
        <v>125</v>
      </c>
      <c r="C99" s="273" t="str">
        <f>IF('Test Data Inputs'!G117="","0",'Test Data Inputs'!G117)</f>
        <v>0</v>
      </c>
    </row>
    <row r="100" spans="2:3" x14ac:dyDescent="0.3">
      <c r="B100" s="113" t="s">
        <v>126</v>
      </c>
      <c r="C100" s="273" t="str">
        <f>IF('Test Data Inputs'!G118="","0",'Test Data Inputs'!G118)</f>
        <v>0</v>
      </c>
    </row>
    <row r="101" spans="2:3" x14ac:dyDescent="0.3">
      <c r="B101" s="113" t="s">
        <v>127</v>
      </c>
      <c r="C101" s="273" t="str">
        <f>IF('Test Data Inputs'!G119="","0",'Test Data Inputs'!G119)</f>
        <v>0</v>
      </c>
    </row>
    <row r="102" spans="2:3" x14ac:dyDescent="0.3">
      <c r="B102" s="113" t="s">
        <v>128</v>
      </c>
      <c r="C102" s="273" t="str">
        <f>IF('Test Data Inputs'!G120="","0",'Test Data Inputs'!G120)</f>
        <v>0</v>
      </c>
    </row>
    <row r="103" spans="2:3" x14ac:dyDescent="0.3">
      <c r="B103" s="113" t="s">
        <v>121</v>
      </c>
      <c r="C103" s="273" t="str">
        <f>IF('Test Data Inputs'!G121="","0",'Test Data Inputs'!G121)</f>
        <v>0</v>
      </c>
    </row>
    <row r="104" spans="2:3" x14ac:dyDescent="0.3">
      <c r="B104" s="113" t="s">
        <v>122</v>
      </c>
      <c r="C104" s="273" t="str">
        <f>IF('Test Data Inputs'!G122="","0",'Test Data Inputs'!G122)</f>
        <v>0</v>
      </c>
    </row>
    <row r="105" spans="2:3" x14ac:dyDescent="0.3">
      <c r="B105" s="113" t="s">
        <v>123</v>
      </c>
      <c r="C105" s="273" t="str">
        <f>IF('Test Data Inputs'!G123="","0",'Test Data Inputs'!G123)</f>
        <v>0</v>
      </c>
    </row>
    <row r="106" spans="2:3" x14ac:dyDescent="0.3">
      <c r="B106" s="113"/>
      <c r="C106" s="264"/>
    </row>
    <row r="107" spans="2:3" ht="30" x14ac:dyDescent="0.3">
      <c r="B107" s="125" t="s">
        <v>135</v>
      </c>
      <c r="C107" s="239" t="s">
        <v>119</v>
      </c>
    </row>
    <row r="108" spans="2:3" x14ac:dyDescent="0.3">
      <c r="B108" s="113" t="s">
        <v>117</v>
      </c>
      <c r="C108" s="273" t="str">
        <f>IF('Test Data Inputs'!G127="","0",'Test Data Inputs'!G127)</f>
        <v>0</v>
      </c>
    </row>
    <row r="109" spans="2:3" x14ac:dyDescent="0.3">
      <c r="B109" s="113" t="s">
        <v>124</v>
      </c>
      <c r="C109" s="273" t="str">
        <f>IF('Test Data Inputs'!G128="","0",'Test Data Inputs'!G128)</f>
        <v>0</v>
      </c>
    </row>
    <row r="110" spans="2:3" x14ac:dyDescent="0.3">
      <c r="B110" s="113" t="s">
        <v>125</v>
      </c>
      <c r="C110" s="273" t="str">
        <f>IF('Test Data Inputs'!G129="","0",'Test Data Inputs'!G129)</f>
        <v>0</v>
      </c>
    </row>
    <row r="111" spans="2:3" x14ac:dyDescent="0.3">
      <c r="B111" s="113" t="s">
        <v>126</v>
      </c>
      <c r="C111" s="273" t="str">
        <f>IF('Test Data Inputs'!G130="","0",'Test Data Inputs'!G130)</f>
        <v>0</v>
      </c>
    </row>
    <row r="112" spans="2:3" x14ac:dyDescent="0.3">
      <c r="B112" s="113" t="s">
        <v>127</v>
      </c>
      <c r="C112" s="273" t="str">
        <f>IF('Test Data Inputs'!G131="","0",'Test Data Inputs'!G131)</f>
        <v>0</v>
      </c>
    </row>
    <row r="113" spans="2:3" x14ac:dyDescent="0.3">
      <c r="B113" s="113" t="s">
        <v>128</v>
      </c>
      <c r="C113" s="273" t="str">
        <f>IF('Test Data Inputs'!G132="","0",'Test Data Inputs'!G132)</f>
        <v>0</v>
      </c>
    </row>
    <row r="114" spans="2:3" x14ac:dyDescent="0.3">
      <c r="B114" s="113" t="s">
        <v>121</v>
      </c>
      <c r="C114" s="273" t="str">
        <f>IF('Test Data Inputs'!G133="","0",'Test Data Inputs'!G133)</f>
        <v>0</v>
      </c>
    </row>
    <row r="115" spans="2:3" x14ac:dyDescent="0.3">
      <c r="B115" s="113" t="s">
        <v>122</v>
      </c>
      <c r="C115" s="273" t="str">
        <f>IF('Test Data Inputs'!G134="","0",'Test Data Inputs'!G134)</f>
        <v>0</v>
      </c>
    </row>
    <row r="116" spans="2:3" ht="15.75" thickBot="1" x14ac:dyDescent="0.35">
      <c r="B116" s="79" t="s">
        <v>123</v>
      </c>
      <c r="C116" s="274" t="str">
        <f>IF('Test Data Inputs'!G135="","0",'Test Data Inputs'!G135)</f>
        <v>0</v>
      </c>
    </row>
  </sheetData>
  <sheetProtection password="CAAA" sheet="1" objects="1" scenarios="1" selectLockedCells="1"/>
  <mergeCells count="3">
    <mergeCell ref="B2:E2"/>
    <mergeCell ref="C3:E3"/>
    <mergeCell ref="C4:E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I117"/>
  <sheetViews>
    <sheetView showGridLines="0" zoomScale="80" zoomScaleNormal="80" workbookViewId="0">
      <selection activeCell="B2" sqref="B2:E2"/>
    </sheetView>
  </sheetViews>
  <sheetFormatPr defaultRowHeight="12.75" x14ac:dyDescent="0.2"/>
  <cols>
    <col min="1" max="1" width="4.5703125" style="1" customWidth="1"/>
    <col min="2" max="2" width="35.28515625" style="1" bestFit="1" customWidth="1"/>
    <col min="3" max="3" width="12.42578125" style="1" customWidth="1"/>
    <col min="4" max="4" width="17.85546875" style="1" customWidth="1"/>
    <col min="5" max="5" width="7.85546875" style="1" customWidth="1"/>
    <col min="6" max="16384" width="9.140625" style="1"/>
  </cols>
  <sheetData>
    <row r="1" spans="2:5" ht="13.5" thickBot="1" x14ac:dyDescent="0.25"/>
    <row r="2" spans="2:5" ht="18" thickBot="1" x14ac:dyDescent="0.25">
      <c r="B2" s="832" t="str">
        <f>'Version Control'!$B$2</f>
        <v>Title Block</v>
      </c>
      <c r="C2" s="833"/>
      <c r="D2" s="833"/>
      <c r="E2" s="834"/>
    </row>
    <row r="3" spans="2:5" ht="16.5" x14ac:dyDescent="0.3">
      <c r="B3" s="46" t="str">
        <f>'Version Control'!$B$3</f>
        <v>File Name:</v>
      </c>
      <c r="C3" s="824" t="str">
        <f ca="1">'Version Control'!$C$3</f>
        <v>Residential Clothes Washer - v1.6.xlsx</v>
      </c>
      <c r="D3" s="824"/>
      <c r="E3" s="825"/>
    </row>
    <row r="4" spans="2:5" ht="16.5" x14ac:dyDescent="0.3">
      <c r="B4" s="48" t="str">
        <f>'Version Control'!$B$4</f>
        <v>Tab Name:</v>
      </c>
      <c r="C4" s="824" t="str">
        <f ca="1">MID(CELL("filename",A1), FIND("]", CELL("filename", A1))+ 1, 255)</f>
        <v>Calculations - Hot Water Energy</v>
      </c>
      <c r="D4" s="824"/>
      <c r="E4" s="825"/>
    </row>
    <row r="5" spans="2:5" ht="16.5" x14ac:dyDescent="0.3">
      <c r="B5" s="46" t="str">
        <f>'Version Control'!$B$5</f>
        <v>Version Number:</v>
      </c>
      <c r="C5" s="59">
        <f>'Version Control'!$C$5</f>
        <v>1.6</v>
      </c>
      <c r="D5" s="2"/>
      <c r="E5" s="5"/>
    </row>
    <row r="6" spans="2:5" ht="16.5" x14ac:dyDescent="0.3">
      <c r="B6" s="46" t="str">
        <f>'Version Control'!$B$6</f>
        <v xml:space="preserve">Latest Revision Date: </v>
      </c>
      <c r="C6" s="352">
        <f>'Version Control'!$C$6</f>
        <v>41166</v>
      </c>
      <c r="D6" s="2"/>
      <c r="E6" s="5"/>
    </row>
    <row r="7" spans="2:5" ht="17.25" thickBot="1" x14ac:dyDescent="0.35">
      <c r="B7" s="51" t="str">
        <f>'Version Control'!$B$7</f>
        <v xml:space="preserve">Test Completion Date: </v>
      </c>
      <c r="C7" s="406" t="str">
        <f>'Version Control'!$C$7</f>
        <v>[MM/DD/YYYY]</v>
      </c>
      <c r="D7" s="7"/>
      <c r="E7" s="8"/>
    </row>
    <row r="10" spans="2:5" ht="18" x14ac:dyDescent="0.25">
      <c r="B10" s="13" t="s">
        <v>237</v>
      </c>
    </row>
    <row r="11" spans="2:5" x14ac:dyDescent="0.2">
      <c r="B11" s="12" t="s">
        <v>239</v>
      </c>
    </row>
    <row r="12" spans="2:5" ht="13.5" thickBot="1" x14ac:dyDescent="0.25"/>
    <row r="13" spans="2:5" ht="13.5" thickBot="1" x14ac:dyDescent="0.25">
      <c r="B13" s="30" t="s">
        <v>147</v>
      </c>
      <c r="C13" s="31"/>
      <c r="D13" s="2"/>
    </row>
    <row r="14" spans="2:5" ht="16.5" thickBot="1" x14ac:dyDescent="0.35">
      <c r="B14" s="11" t="s">
        <v>146</v>
      </c>
      <c r="C14" s="610" t="b">
        <f>IF(C46="Manual",C19,IF(C46="Adaptive",C20,IF(C46="Both Manual and Adaptive",C21)))</f>
        <v>0</v>
      </c>
      <c r="D14" s="2" t="s">
        <v>149</v>
      </c>
    </row>
    <row r="15" spans="2:5" s="2" customFormat="1" x14ac:dyDescent="0.2">
      <c r="B15" s="3"/>
      <c r="C15" s="10"/>
    </row>
    <row r="16" spans="2:5" ht="18" x14ac:dyDescent="0.25">
      <c r="B16" s="13" t="s">
        <v>207</v>
      </c>
    </row>
    <row r="17" spans="2:4" ht="18.75" thickBot="1" x14ac:dyDescent="0.3">
      <c r="B17" s="13"/>
    </row>
    <row r="18" spans="2:4" x14ac:dyDescent="0.2">
      <c r="B18" s="15" t="s">
        <v>420</v>
      </c>
      <c r="C18" s="16"/>
    </row>
    <row r="19" spans="2:4" x14ac:dyDescent="0.2">
      <c r="B19" s="38" t="s">
        <v>12</v>
      </c>
      <c r="C19" s="39" t="e">
        <f>(C26*Fmin_manual)+(C28*Fmax_manual)</f>
        <v>#VALUE!</v>
      </c>
    </row>
    <row r="20" spans="2:4" x14ac:dyDescent="0.2">
      <c r="B20" s="38" t="s">
        <v>13</v>
      </c>
      <c r="C20" s="39" t="e">
        <f>(C30*Fmin_adaptive)+(C31*Favg_adaptive)+(C32*Fmax_adaptive)</f>
        <v>#VALUE!</v>
      </c>
    </row>
    <row r="21" spans="2:4" ht="13.5" thickBot="1" x14ac:dyDescent="0.25">
      <c r="B21" s="41" t="s">
        <v>413</v>
      </c>
      <c r="C21" s="42" t="e">
        <f>AVERAGE(C19:C20)</f>
        <v>#VALUE!</v>
      </c>
    </row>
    <row r="22" spans="2:4" ht="18" x14ac:dyDescent="0.25">
      <c r="B22" s="13"/>
    </row>
    <row r="23" spans="2:4" s="2" customFormat="1" ht="13.5" thickBot="1" x14ac:dyDescent="0.25">
      <c r="B23" s="3"/>
      <c r="C23" s="10"/>
    </row>
    <row r="24" spans="2:4" ht="13.5" thickBot="1" x14ac:dyDescent="0.25">
      <c r="B24" s="62" t="s">
        <v>141</v>
      </c>
      <c r="C24" s="61"/>
      <c r="D24" s="2"/>
    </row>
    <row r="25" spans="2:4" x14ac:dyDescent="0.2">
      <c r="B25" s="24" t="s">
        <v>129</v>
      </c>
      <c r="C25" s="14"/>
      <c r="D25" s="2"/>
    </row>
    <row r="26" spans="2:4" ht="15.75" x14ac:dyDescent="0.3">
      <c r="B26" s="18" t="s">
        <v>144</v>
      </c>
      <c r="C26" s="32" t="e">
        <f>C51*$C$43*$C$44</f>
        <v>#VALUE!</v>
      </c>
      <c r="D26" s="2"/>
    </row>
    <row r="27" spans="2:4" ht="15.75" x14ac:dyDescent="0.3">
      <c r="B27" s="18" t="s">
        <v>143</v>
      </c>
      <c r="C27" s="32">
        <v>0</v>
      </c>
      <c r="D27" s="2"/>
    </row>
    <row r="28" spans="2:4" ht="15.75" x14ac:dyDescent="0.3">
      <c r="B28" s="18" t="s">
        <v>142</v>
      </c>
      <c r="C28" s="32" t="e">
        <f>C52*$C$43*$C$44</f>
        <v>#VALUE!</v>
      </c>
      <c r="D28" s="2"/>
    </row>
    <row r="29" spans="2:4" x14ac:dyDescent="0.2">
      <c r="B29" s="20" t="s">
        <v>130</v>
      </c>
      <c r="C29" s="35"/>
      <c r="D29" s="2"/>
    </row>
    <row r="30" spans="2:4" ht="15.75" x14ac:dyDescent="0.3">
      <c r="B30" s="18" t="s">
        <v>144</v>
      </c>
      <c r="C30" s="32" t="e">
        <f>C55*$C$43*$C$44</f>
        <v>#VALUE!</v>
      </c>
      <c r="D30" s="2"/>
    </row>
    <row r="31" spans="2:4" ht="15.75" x14ac:dyDescent="0.3">
      <c r="B31" s="18" t="s">
        <v>143</v>
      </c>
      <c r="C31" s="32" t="e">
        <f t="shared" ref="C31:C32" si="0">C56*$C$43*$C$44</f>
        <v>#VALUE!</v>
      </c>
      <c r="D31" s="2"/>
    </row>
    <row r="32" spans="2:4" ht="16.5" thickBot="1" x14ac:dyDescent="0.35">
      <c r="B32" s="11" t="s">
        <v>142</v>
      </c>
      <c r="C32" s="33" t="e">
        <f t="shared" si="0"/>
        <v>#VALUE!</v>
      </c>
      <c r="D32" s="2"/>
    </row>
    <row r="33" spans="2:9" ht="13.5" thickBot="1" x14ac:dyDescent="0.25">
      <c r="B33" s="3"/>
      <c r="C33" s="3"/>
      <c r="D33" s="2"/>
    </row>
    <row r="34" spans="2:9" x14ac:dyDescent="0.2">
      <c r="B34" s="15" t="s">
        <v>114</v>
      </c>
      <c r="C34" s="16"/>
      <c r="D34" s="2"/>
    </row>
    <row r="35" spans="2:9" x14ac:dyDescent="0.2">
      <c r="B35" s="18" t="s">
        <v>7</v>
      </c>
      <c r="C35" s="64" t="str">
        <f>'Test Data Inputs'!C145</f>
        <v>invalid wash temp. selections on General Info &amp; Test Results tab</v>
      </c>
      <c r="D35" s="2"/>
    </row>
    <row r="36" spans="2:9" x14ac:dyDescent="0.2">
      <c r="B36" s="18" t="s">
        <v>8</v>
      </c>
      <c r="C36" s="63" t="str">
        <f>'Test Data Inputs'!C146</f>
        <v>invalid wash temp. selections on General Info &amp; Test Results tab</v>
      </c>
      <c r="D36" s="2"/>
    </row>
    <row r="37" spans="2:9" x14ac:dyDescent="0.2">
      <c r="B37" s="18" t="s">
        <v>9</v>
      </c>
      <c r="C37" s="63" t="str">
        <f>'Test Data Inputs'!C147</f>
        <v>invalid wash temp. selections on General Info &amp; Test Results tab</v>
      </c>
      <c r="D37" s="2"/>
    </row>
    <row r="38" spans="2:9" x14ac:dyDescent="0.2">
      <c r="B38" s="18" t="s">
        <v>10</v>
      </c>
      <c r="C38" s="63" t="str">
        <f>'Test Data Inputs'!C148</f>
        <v>invalid wash temp. selections on General Info &amp; Test Results tab</v>
      </c>
      <c r="D38" s="19"/>
    </row>
    <row r="39" spans="2:9" ht="13.5" thickBot="1" x14ac:dyDescent="0.25">
      <c r="B39" s="11" t="s">
        <v>11</v>
      </c>
      <c r="C39" s="65" t="str">
        <f>'Test Data Inputs'!C149</f>
        <v>invalid wash temp. selections on General Info &amp; Test Results tab</v>
      </c>
      <c r="D39" s="2"/>
    </row>
    <row r="40" spans="2:9" x14ac:dyDescent="0.2">
      <c r="B40" s="3"/>
      <c r="C40" s="3"/>
      <c r="D40" s="2"/>
    </row>
    <row r="41" spans="2:9" ht="13.5" thickBot="1" x14ac:dyDescent="0.25">
      <c r="B41" s="3"/>
      <c r="C41" s="3"/>
      <c r="D41" s="2"/>
    </row>
    <row r="42" spans="2:9" ht="15" x14ac:dyDescent="0.3">
      <c r="B42" s="15" t="s">
        <v>138</v>
      </c>
      <c r="C42" s="16"/>
      <c r="D42" s="2"/>
      <c r="I42" s="67"/>
    </row>
    <row r="43" spans="2:9" x14ac:dyDescent="0.2">
      <c r="B43" s="18" t="s">
        <v>140</v>
      </c>
      <c r="C43" s="36">
        <v>75</v>
      </c>
      <c r="D43" s="2"/>
    </row>
    <row r="44" spans="2:9" ht="13.5" thickBot="1" x14ac:dyDescent="0.25">
      <c r="B44" s="11" t="s">
        <v>139</v>
      </c>
      <c r="C44" s="37">
        <v>2.3999999999999998E-3</v>
      </c>
      <c r="D44" s="2"/>
    </row>
    <row r="45" spans="2:9" ht="13.5" thickBot="1" x14ac:dyDescent="0.25">
      <c r="B45" s="3"/>
      <c r="C45" s="3"/>
      <c r="D45" s="2"/>
    </row>
    <row r="46" spans="2:9" ht="13.5" thickBot="1" x14ac:dyDescent="0.25">
      <c r="B46" s="23" t="s">
        <v>116</v>
      </c>
      <c r="C46" s="26">
        <f>'General Info &amp; Test Results'!$C$32</f>
        <v>0</v>
      </c>
      <c r="D46" s="2"/>
    </row>
    <row r="47" spans="2:9" ht="13.5" thickBot="1" x14ac:dyDescent="0.25">
      <c r="B47" s="3"/>
      <c r="C47" s="3"/>
      <c r="D47" s="2"/>
    </row>
    <row r="48" spans="2:9" ht="13.5" thickBot="1" x14ac:dyDescent="0.25">
      <c r="B48" s="28" t="s">
        <v>145</v>
      </c>
      <c r="C48" s="29"/>
      <c r="D48" s="2"/>
    </row>
    <row r="49" spans="2:5" x14ac:dyDescent="0.2">
      <c r="B49" s="24" t="s">
        <v>129</v>
      </c>
      <c r="C49" s="14"/>
      <c r="D49" s="2"/>
      <c r="E49" s="2"/>
    </row>
    <row r="50" spans="2:5" x14ac:dyDescent="0.2">
      <c r="B50" s="4"/>
      <c r="C50" s="27" t="s">
        <v>136</v>
      </c>
      <c r="D50" s="9"/>
      <c r="E50" s="2"/>
    </row>
    <row r="51" spans="2:5" x14ac:dyDescent="0.2">
      <c r="B51" s="4" t="s">
        <v>131</v>
      </c>
      <c r="C51" s="32" t="e">
        <f>($C$35*C69)+($C$36*C68)+($C$37*C67)+($C$38*C62)+($C$39*C70)</f>
        <v>#VALUE!</v>
      </c>
      <c r="D51" s="10"/>
      <c r="E51" s="2"/>
    </row>
    <row r="52" spans="2:5" x14ac:dyDescent="0.2">
      <c r="B52" s="4" t="s">
        <v>132</v>
      </c>
      <c r="C52" s="32" t="e">
        <f>($C$35*C80)+($C$36*C79)+($C$37*C78)+($C$38*C73)+($C$39*C81)</f>
        <v>#VALUE!</v>
      </c>
      <c r="D52" s="10"/>
      <c r="E52" s="2"/>
    </row>
    <row r="53" spans="2:5" x14ac:dyDescent="0.2">
      <c r="B53" s="20" t="s">
        <v>130</v>
      </c>
      <c r="C53" s="35"/>
      <c r="D53" s="2"/>
      <c r="E53" s="2"/>
    </row>
    <row r="54" spans="2:5" x14ac:dyDescent="0.2">
      <c r="B54" s="4"/>
      <c r="C54" s="34" t="s">
        <v>136</v>
      </c>
      <c r="D54" s="2"/>
      <c r="E54" s="2"/>
    </row>
    <row r="55" spans="2:5" x14ac:dyDescent="0.2">
      <c r="B55" s="4" t="s">
        <v>133</v>
      </c>
      <c r="C55" s="32" t="e">
        <f>($C$35*C93)+($C$36*C92)+($C$37*C91)+($C$38*C86)+($C$39*C94)</f>
        <v>#VALUE!</v>
      </c>
      <c r="D55" s="10"/>
      <c r="E55" s="2"/>
    </row>
    <row r="56" spans="2:5" x14ac:dyDescent="0.2">
      <c r="B56" s="4" t="s">
        <v>134</v>
      </c>
      <c r="C56" s="32" t="e">
        <f>($C$35*C104)+($C$36*C103)+($C$37*C102)+($C$38*C97)+($C$39*C105)</f>
        <v>#VALUE!</v>
      </c>
      <c r="D56" s="10"/>
      <c r="E56" s="2"/>
    </row>
    <row r="57" spans="2:5" ht="13.5" thickBot="1" x14ac:dyDescent="0.25">
      <c r="B57" s="6" t="s">
        <v>135</v>
      </c>
      <c r="C57" s="33" t="e">
        <f>($C$35*C115)+($C$36*C114)+($C$37*C113)+($C$38*C108)+($C$39*C116)</f>
        <v>#VALUE!</v>
      </c>
      <c r="D57" s="10"/>
      <c r="E57" s="2"/>
    </row>
    <row r="58" spans="2:5" ht="13.5" thickBot="1" x14ac:dyDescent="0.25">
      <c r="D58" s="2"/>
      <c r="E58" s="2"/>
    </row>
    <row r="59" spans="2:5" ht="13.5" thickBot="1" x14ac:dyDescent="0.25">
      <c r="B59" s="28" t="s">
        <v>148</v>
      </c>
      <c r="C59" s="29"/>
      <c r="D59" s="40"/>
      <c r="E59" s="2"/>
    </row>
    <row r="60" spans="2:5" x14ac:dyDescent="0.2">
      <c r="B60" s="24" t="s">
        <v>129</v>
      </c>
      <c r="C60" s="14"/>
      <c r="D60" s="10"/>
      <c r="E60" s="2"/>
    </row>
    <row r="61" spans="2:5" ht="25.5" x14ac:dyDescent="0.2">
      <c r="B61" s="17" t="s">
        <v>131</v>
      </c>
      <c r="C61" s="22" t="s">
        <v>120</v>
      </c>
      <c r="D61" s="10"/>
      <c r="E61" s="2"/>
    </row>
    <row r="62" spans="2:5" x14ac:dyDescent="0.2">
      <c r="B62" s="4" t="s">
        <v>117</v>
      </c>
      <c r="C62" s="25" t="str">
        <f>IF('Test Data Inputs'!E77="","0",'Test Data Inputs'!E77)</f>
        <v>0</v>
      </c>
      <c r="D62" s="10"/>
      <c r="E62" s="2"/>
    </row>
    <row r="63" spans="2:5" x14ac:dyDescent="0.2">
      <c r="B63" s="4" t="s">
        <v>124</v>
      </c>
      <c r="C63" s="25" t="str">
        <f>IF('Test Data Inputs'!E78="","0",'Test Data Inputs'!E78)</f>
        <v>0</v>
      </c>
    </row>
    <row r="64" spans="2:5" x14ac:dyDescent="0.2">
      <c r="B64" s="4" t="s">
        <v>125</v>
      </c>
      <c r="C64" s="25" t="str">
        <f>IF('Test Data Inputs'!E79="","0",'Test Data Inputs'!E79)</f>
        <v>0</v>
      </c>
    </row>
    <row r="65" spans="2:3" x14ac:dyDescent="0.2">
      <c r="B65" s="4" t="s">
        <v>126</v>
      </c>
      <c r="C65" s="25" t="str">
        <f>IF('Test Data Inputs'!E80="","0",'Test Data Inputs'!E80)</f>
        <v>0</v>
      </c>
    </row>
    <row r="66" spans="2:3" x14ac:dyDescent="0.2">
      <c r="B66" s="4" t="s">
        <v>127</v>
      </c>
      <c r="C66" s="25" t="str">
        <f>IF('Test Data Inputs'!E81="","0",'Test Data Inputs'!E81)</f>
        <v>0</v>
      </c>
    </row>
    <row r="67" spans="2:3" x14ac:dyDescent="0.2">
      <c r="B67" s="4" t="s">
        <v>128</v>
      </c>
      <c r="C67" s="25" t="str">
        <f>IF('Test Data Inputs'!E82="","0",'Test Data Inputs'!E82)</f>
        <v>0</v>
      </c>
    </row>
    <row r="68" spans="2:3" x14ac:dyDescent="0.2">
      <c r="B68" s="4" t="s">
        <v>121</v>
      </c>
      <c r="C68" s="25" t="str">
        <f>IF('Test Data Inputs'!E83="","0",'Test Data Inputs'!E83)</f>
        <v>0</v>
      </c>
    </row>
    <row r="69" spans="2:3" x14ac:dyDescent="0.2">
      <c r="B69" s="4" t="s">
        <v>122</v>
      </c>
      <c r="C69" s="25" t="str">
        <f>IF('Test Data Inputs'!E84="","0",'Test Data Inputs'!E84)</f>
        <v>0</v>
      </c>
    </row>
    <row r="70" spans="2:3" x14ac:dyDescent="0.2">
      <c r="B70" s="4" t="s">
        <v>123</v>
      </c>
      <c r="C70" s="25" t="str">
        <f>IF('Test Data Inputs'!E85="","0",'Test Data Inputs'!E85)</f>
        <v>0</v>
      </c>
    </row>
    <row r="71" spans="2:3" x14ac:dyDescent="0.2">
      <c r="B71" s="4"/>
      <c r="C71" s="32"/>
    </row>
    <row r="72" spans="2:3" ht="25.5" x14ac:dyDescent="0.2">
      <c r="B72" s="17" t="s">
        <v>132</v>
      </c>
      <c r="C72" s="22" t="s">
        <v>120</v>
      </c>
    </row>
    <row r="73" spans="2:3" x14ac:dyDescent="0.2">
      <c r="B73" s="4" t="s">
        <v>117</v>
      </c>
      <c r="C73" s="25" t="str">
        <f>IF('Test Data Inputs'!E89="","0",'Test Data Inputs'!E89)</f>
        <v>0</v>
      </c>
    </row>
    <row r="74" spans="2:3" x14ac:dyDescent="0.2">
      <c r="B74" s="4" t="s">
        <v>124</v>
      </c>
      <c r="C74" s="25" t="str">
        <f>IF('Test Data Inputs'!E90="","0",'Test Data Inputs'!E90)</f>
        <v>0</v>
      </c>
    </row>
    <row r="75" spans="2:3" x14ac:dyDescent="0.2">
      <c r="B75" s="4" t="s">
        <v>125</v>
      </c>
      <c r="C75" s="25" t="str">
        <f>IF('Test Data Inputs'!E91="","0",'Test Data Inputs'!E91)</f>
        <v>0</v>
      </c>
    </row>
    <row r="76" spans="2:3" x14ac:dyDescent="0.2">
      <c r="B76" s="4" t="s">
        <v>126</v>
      </c>
      <c r="C76" s="25" t="str">
        <f>IF('Test Data Inputs'!E92="","0",'Test Data Inputs'!E92)</f>
        <v>0</v>
      </c>
    </row>
    <row r="77" spans="2:3" x14ac:dyDescent="0.2">
      <c r="B77" s="4" t="s">
        <v>127</v>
      </c>
      <c r="C77" s="25" t="str">
        <f>IF('Test Data Inputs'!E93="","0",'Test Data Inputs'!E93)</f>
        <v>0</v>
      </c>
    </row>
    <row r="78" spans="2:3" x14ac:dyDescent="0.2">
      <c r="B78" s="4" t="s">
        <v>128</v>
      </c>
      <c r="C78" s="25" t="str">
        <f>IF('Test Data Inputs'!E94="","0",'Test Data Inputs'!E94)</f>
        <v>0</v>
      </c>
    </row>
    <row r="79" spans="2:3" x14ac:dyDescent="0.2">
      <c r="B79" s="4" t="s">
        <v>121</v>
      </c>
      <c r="C79" s="25" t="str">
        <f>IF('Test Data Inputs'!E95="","0",'Test Data Inputs'!E95)</f>
        <v>0</v>
      </c>
    </row>
    <row r="80" spans="2:3" x14ac:dyDescent="0.2">
      <c r="B80" s="4" t="s">
        <v>122</v>
      </c>
      <c r="C80" s="25" t="str">
        <f>IF('Test Data Inputs'!E96="","0",'Test Data Inputs'!E96)</f>
        <v>0</v>
      </c>
    </row>
    <row r="81" spans="2:3" x14ac:dyDescent="0.2">
      <c r="B81" s="4" t="s">
        <v>123</v>
      </c>
      <c r="C81" s="25" t="str">
        <f>IF('Test Data Inputs'!E97="","0",'Test Data Inputs'!E97)</f>
        <v>0</v>
      </c>
    </row>
    <row r="82" spans="2:3" x14ac:dyDescent="0.2">
      <c r="B82" s="4"/>
      <c r="C82" s="5"/>
    </row>
    <row r="83" spans="2:3" x14ac:dyDescent="0.2">
      <c r="B83" s="4"/>
      <c r="C83" s="5"/>
    </row>
    <row r="84" spans="2:3" x14ac:dyDescent="0.2">
      <c r="B84" s="20" t="s">
        <v>130</v>
      </c>
      <c r="C84" s="21"/>
    </row>
    <row r="85" spans="2:3" ht="25.5" x14ac:dyDescent="0.2">
      <c r="B85" s="17" t="s">
        <v>133</v>
      </c>
      <c r="C85" s="22" t="s">
        <v>120</v>
      </c>
    </row>
    <row r="86" spans="2:3" x14ac:dyDescent="0.2">
      <c r="B86" s="4" t="s">
        <v>117</v>
      </c>
      <c r="C86" s="25" t="str">
        <f>IF('Test Data Inputs'!E103="","0",'Test Data Inputs'!E103)</f>
        <v>0</v>
      </c>
    </row>
    <row r="87" spans="2:3" x14ac:dyDescent="0.2">
      <c r="B87" s="4" t="s">
        <v>124</v>
      </c>
      <c r="C87" s="25" t="str">
        <f>IF('Test Data Inputs'!E104="","0",'Test Data Inputs'!E104)</f>
        <v>0</v>
      </c>
    </row>
    <row r="88" spans="2:3" x14ac:dyDescent="0.2">
      <c r="B88" s="4" t="s">
        <v>125</v>
      </c>
      <c r="C88" s="25" t="str">
        <f>IF('Test Data Inputs'!E105="","0",'Test Data Inputs'!E105)</f>
        <v>0</v>
      </c>
    </row>
    <row r="89" spans="2:3" x14ac:dyDescent="0.2">
      <c r="B89" s="4" t="s">
        <v>126</v>
      </c>
      <c r="C89" s="25" t="str">
        <f>IF('Test Data Inputs'!E106="","0",'Test Data Inputs'!E106)</f>
        <v>0</v>
      </c>
    </row>
    <row r="90" spans="2:3" x14ac:dyDescent="0.2">
      <c r="B90" s="4" t="s">
        <v>127</v>
      </c>
      <c r="C90" s="25" t="str">
        <f>IF('Test Data Inputs'!E107="","0",'Test Data Inputs'!E107)</f>
        <v>0</v>
      </c>
    </row>
    <row r="91" spans="2:3" x14ac:dyDescent="0.2">
      <c r="B91" s="4" t="s">
        <v>128</v>
      </c>
      <c r="C91" s="25" t="str">
        <f>IF('Test Data Inputs'!E108="","0",'Test Data Inputs'!E108)</f>
        <v>0</v>
      </c>
    </row>
    <row r="92" spans="2:3" x14ac:dyDescent="0.2">
      <c r="B92" s="4" t="s">
        <v>121</v>
      </c>
      <c r="C92" s="25" t="str">
        <f>IF('Test Data Inputs'!E109="","0",'Test Data Inputs'!E109)</f>
        <v>0</v>
      </c>
    </row>
    <row r="93" spans="2:3" x14ac:dyDescent="0.2">
      <c r="B93" s="4" t="s">
        <v>122</v>
      </c>
      <c r="C93" s="25" t="str">
        <f>IF('Test Data Inputs'!E110="","0",'Test Data Inputs'!E110)</f>
        <v>0</v>
      </c>
    </row>
    <row r="94" spans="2:3" x14ac:dyDescent="0.2">
      <c r="B94" s="4" t="s">
        <v>123</v>
      </c>
      <c r="C94" s="25" t="str">
        <f>IF('Test Data Inputs'!E111="","0",'Test Data Inputs'!E111)</f>
        <v>0</v>
      </c>
    </row>
    <row r="95" spans="2:3" x14ac:dyDescent="0.2">
      <c r="B95" s="4"/>
      <c r="C95" s="32"/>
    </row>
    <row r="96" spans="2:3" ht="25.5" x14ac:dyDescent="0.2">
      <c r="B96" s="17" t="s">
        <v>134</v>
      </c>
      <c r="C96" s="22" t="s">
        <v>120</v>
      </c>
    </row>
    <row r="97" spans="2:3" x14ac:dyDescent="0.2">
      <c r="B97" s="4" t="s">
        <v>117</v>
      </c>
      <c r="C97" s="25" t="str">
        <f>IF('Test Data Inputs'!E115="","0",'Test Data Inputs'!E115)</f>
        <v>0</v>
      </c>
    </row>
    <row r="98" spans="2:3" x14ac:dyDescent="0.2">
      <c r="B98" s="4" t="s">
        <v>124</v>
      </c>
      <c r="C98" s="25" t="str">
        <f>IF('Test Data Inputs'!E116="","0",'Test Data Inputs'!E116)</f>
        <v>0</v>
      </c>
    </row>
    <row r="99" spans="2:3" x14ac:dyDescent="0.2">
      <c r="B99" s="4" t="s">
        <v>125</v>
      </c>
      <c r="C99" s="25" t="str">
        <f>IF('Test Data Inputs'!E117="","0",'Test Data Inputs'!E117)</f>
        <v>0</v>
      </c>
    </row>
    <row r="100" spans="2:3" x14ac:dyDescent="0.2">
      <c r="B100" s="4" t="s">
        <v>126</v>
      </c>
      <c r="C100" s="25" t="str">
        <f>IF('Test Data Inputs'!E118="","0",'Test Data Inputs'!E118)</f>
        <v>0</v>
      </c>
    </row>
    <row r="101" spans="2:3" x14ac:dyDescent="0.2">
      <c r="B101" s="4" t="s">
        <v>127</v>
      </c>
      <c r="C101" s="25" t="str">
        <f>IF('Test Data Inputs'!E119="","0",'Test Data Inputs'!E119)</f>
        <v>0</v>
      </c>
    </row>
    <row r="102" spans="2:3" x14ac:dyDescent="0.2">
      <c r="B102" s="4" t="s">
        <v>128</v>
      </c>
      <c r="C102" s="25" t="str">
        <f>IF('Test Data Inputs'!E120="","0",'Test Data Inputs'!E120)</f>
        <v>0</v>
      </c>
    </row>
    <row r="103" spans="2:3" x14ac:dyDescent="0.2">
      <c r="B103" s="4" t="s">
        <v>121</v>
      </c>
      <c r="C103" s="25" t="str">
        <f>IF('Test Data Inputs'!E121="","0",'Test Data Inputs'!E121)</f>
        <v>0</v>
      </c>
    </row>
    <row r="104" spans="2:3" x14ac:dyDescent="0.2">
      <c r="B104" s="4" t="s">
        <v>122</v>
      </c>
      <c r="C104" s="25" t="str">
        <f>IF('Test Data Inputs'!E122="","0",'Test Data Inputs'!E122)</f>
        <v>0</v>
      </c>
    </row>
    <row r="105" spans="2:3" x14ac:dyDescent="0.2">
      <c r="B105" s="4" t="s">
        <v>123</v>
      </c>
      <c r="C105" s="25" t="str">
        <f>IF('Test Data Inputs'!E123="","0",'Test Data Inputs'!E123)</f>
        <v>0</v>
      </c>
    </row>
    <row r="106" spans="2:3" x14ac:dyDescent="0.2">
      <c r="B106" s="4"/>
      <c r="C106" s="32"/>
    </row>
    <row r="107" spans="2:3" ht="25.5" x14ac:dyDescent="0.2">
      <c r="B107" s="17" t="s">
        <v>135</v>
      </c>
      <c r="C107" s="22" t="s">
        <v>120</v>
      </c>
    </row>
    <row r="108" spans="2:3" x14ac:dyDescent="0.2">
      <c r="B108" s="4" t="s">
        <v>117</v>
      </c>
      <c r="C108" s="25" t="str">
        <f>IF('Test Data Inputs'!E127="","0",'Test Data Inputs'!E127)</f>
        <v>0</v>
      </c>
    </row>
    <row r="109" spans="2:3" x14ac:dyDescent="0.2">
      <c r="B109" s="4" t="s">
        <v>124</v>
      </c>
      <c r="C109" s="25" t="str">
        <f>IF('Test Data Inputs'!E128="","0",'Test Data Inputs'!E128)</f>
        <v>0</v>
      </c>
    </row>
    <row r="110" spans="2:3" x14ac:dyDescent="0.2">
      <c r="B110" s="4" t="s">
        <v>125</v>
      </c>
      <c r="C110" s="25" t="str">
        <f>IF('Test Data Inputs'!E129="","0",'Test Data Inputs'!E129)</f>
        <v>0</v>
      </c>
    </row>
    <row r="111" spans="2:3" x14ac:dyDescent="0.2">
      <c r="B111" s="4" t="s">
        <v>126</v>
      </c>
      <c r="C111" s="25" t="str">
        <f>IF('Test Data Inputs'!E130="","0",'Test Data Inputs'!E130)</f>
        <v>0</v>
      </c>
    </row>
    <row r="112" spans="2:3" x14ac:dyDescent="0.2">
      <c r="B112" s="4" t="s">
        <v>127</v>
      </c>
      <c r="C112" s="25" t="str">
        <f>IF('Test Data Inputs'!E131="","0",'Test Data Inputs'!E131)</f>
        <v>0</v>
      </c>
    </row>
    <row r="113" spans="2:3" x14ac:dyDescent="0.2">
      <c r="B113" s="4" t="s">
        <v>128</v>
      </c>
      <c r="C113" s="25" t="str">
        <f>IF('Test Data Inputs'!E132="","0",'Test Data Inputs'!E132)</f>
        <v>0</v>
      </c>
    </row>
    <row r="114" spans="2:3" x14ac:dyDescent="0.2">
      <c r="B114" s="4" t="s">
        <v>121</v>
      </c>
      <c r="C114" s="25" t="str">
        <f>IF('Test Data Inputs'!E133="","0",'Test Data Inputs'!E133)</f>
        <v>0</v>
      </c>
    </row>
    <row r="115" spans="2:3" x14ac:dyDescent="0.2">
      <c r="B115" s="4" t="s">
        <v>122</v>
      </c>
      <c r="C115" s="25" t="str">
        <f>IF('Test Data Inputs'!E134="","0",'Test Data Inputs'!E134)</f>
        <v>0</v>
      </c>
    </row>
    <row r="116" spans="2:3" x14ac:dyDescent="0.2">
      <c r="B116" s="4" t="s">
        <v>123</v>
      </c>
      <c r="C116" s="25" t="str">
        <f>IF('Test Data Inputs'!E135="","0",'Test Data Inputs'!E135)</f>
        <v>0</v>
      </c>
    </row>
    <row r="117" spans="2:3" ht="13.5" thickBot="1" x14ac:dyDescent="0.25">
      <c r="B117" s="6"/>
      <c r="C117" s="8"/>
    </row>
  </sheetData>
  <sheetProtection password="CAAA" sheet="1" objects="1" scenarios="1" selectLockedCells="1"/>
  <mergeCells count="3">
    <mergeCell ref="B2:E2"/>
    <mergeCell ref="C3:E3"/>
    <mergeCell ref="C4:E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G51"/>
  <sheetViews>
    <sheetView showGridLines="0" zoomScale="90" zoomScaleNormal="90" workbookViewId="0">
      <selection activeCell="B2" sqref="B2:F2"/>
    </sheetView>
  </sheetViews>
  <sheetFormatPr defaultRowHeight="15" x14ac:dyDescent="0.3"/>
  <cols>
    <col min="1" max="1" width="2.85546875" style="67" customWidth="1"/>
    <col min="2" max="2" width="36.85546875" style="67" customWidth="1"/>
    <col min="3" max="3" width="14.140625" style="67" customWidth="1"/>
    <col min="4" max="4" width="19.85546875" style="67" bestFit="1" customWidth="1"/>
    <col min="5" max="5" width="19.85546875" style="67" customWidth="1"/>
    <col min="6" max="6" width="20.7109375" style="67" customWidth="1"/>
    <col min="7" max="16384" width="9.140625" style="67"/>
  </cols>
  <sheetData>
    <row r="1" spans="2:7" ht="15.75" thickBot="1" x14ac:dyDescent="0.35"/>
    <row r="2" spans="2:7" ht="18" thickBot="1" x14ac:dyDescent="0.35">
      <c r="B2" s="821" t="str">
        <f>'Version Control'!$B$2</f>
        <v>Title Block</v>
      </c>
      <c r="C2" s="822"/>
      <c r="D2" s="822"/>
      <c r="E2" s="822"/>
      <c r="F2" s="823"/>
    </row>
    <row r="3" spans="2:7" ht="16.5" x14ac:dyDescent="0.3">
      <c r="B3" s="46" t="str">
        <f>'Version Control'!$B$3</f>
        <v>File Name:</v>
      </c>
      <c r="C3" s="824" t="str">
        <f ca="1">'Version Control'!$C$3</f>
        <v>Residential Clothes Washer - v1.6.xlsx</v>
      </c>
      <c r="D3" s="824"/>
      <c r="E3" s="824"/>
      <c r="F3" s="825"/>
    </row>
    <row r="4" spans="2:7" ht="16.5" x14ac:dyDescent="0.3">
      <c r="B4" s="69" t="str">
        <f>'Version Control'!$B$4</f>
        <v>Tab Name:</v>
      </c>
      <c r="C4" s="824" t="str">
        <f ca="1">MID(CELL("filename",A1), FIND("]", CELL("filename", A1))+ 1, 255)</f>
        <v>Calculations - RMC</v>
      </c>
      <c r="D4" s="824"/>
      <c r="E4" s="824"/>
      <c r="F4" s="825"/>
    </row>
    <row r="5" spans="2:7" ht="16.5" x14ac:dyDescent="0.3">
      <c r="B5" s="46" t="str">
        <f>'Version Control'!$B$5</f>
        <v>Version Number:</v>
      </c>
      <c r="C5" s="66">
        <f>'Version Control'!$C$5</f>
        <v>1.6</v>
      </c>
      <c r="D5" s="77"/>
      <c r="E5" s="77"/>
      <c r="F5" s="85"/>
    </row>
    <row r="6" spans="2:7" ht="16.5" x14ac:dyDescent="0.3">
      <c r="B6" s="46" t="str">
        <f>'Version Control'!$B$6</f>
        <v xml:space="preserve">Latest Revision Date: </v>
      </c>
      <c r="C6" s="352">
        <f>'Version Control'!$C$6</f>
        <v>41166</v>
      </c>
      <c r="D6" s="77"/>
      <c r="E6" s="77"/>
      <c r="F6" s="85"/>
    </row>
    <row r="7" spans="2:7" ht="17.25" thickBot="1" x14ac:dyDescent="0.35">
      <c r="B7" s="51" t="str">
        <f>'Version Control'!$B$7</f>
        <v xml:space="preserve">Test Completion Date: </v>
      </c>
      <c r="C7" s="406" t="str">
        <f>'Version Control'!$C$7</f>
        <v>[MM/DD/YYYY]</v>
      </c>
      <c r="D7" s="80"/>
      <c r="E7" s="80"/>
      <c r="F7" s="86"/>
    </row>
    <row r="10" spans="2:7" ht="21" x14ac:dyDescent="0.4">
      <c r="B10" s="217" t="s">
        <v>208</v>
      </c>
    </row>
    <row r="11" spans="2:7" x14ac:dyDescent="0.3">
      <c r="B11" s="87" t="s">
        <v>238</v>
      </c>
    </row>
    <row r="12" spans="2:7" ht="15.75" thickBot="1" x14ac:dyDescent="0.35"/>
    <row r="13" spans="2:7" ht="15.75" thickBot="1" x14ac:dyDescent="0.35">
      <c r="B13" s="215" t="s">
        <v>198</v>
      </c>
      <c r="C13" s="216"/>
    </row>
    <row r="14" spans="2:7" ht="15.75" thickBot="1" x14ac:dyDescent="0.35">
      <c r="B14" s="130" t="s">
        <v>14</v>
      </c>
      <c r="C14" s="611" t="b">
        <f>IF(C20="Manual",C51,IF(C20="Adaptive",D51,IF(C20="Both Manual and Adaptive",E51)))</f>
        <v>0</v>
      </c>
      <c r="D14" s="67" t="s">
        <v>199</v>
      </c>
    </row>
    <row r="15" spans="2:7" x14ac:dyDescent="0.3">
      <c r="G15" s="129"/>
    </row>
    <row r="16" spans="2:7" ht="21" x14ac:dyDescent="0.4">
      <c r="B16" s="217" t="s">
        <v>207</v>
      </c>
    </row>
    <row r="17" spans="2:7" ht="15.75" thickBot="1" x14ac:dyDescent="0.35">
      <c r="G17" s="129"/>
    </row>
    <row r="18" spans="2:7" x14ac:dyDescent="0.3">
      <c r="B18" s="275" t="s">
        <v>106</v>
      </c>
      <c r="C18" s="276">
        <f>'General Info &amp; Test Results'!C36</f>
        <v>0</v>
      </c>
      <c r="D18" s="277"/>
      <c r="E18" s="277"/>
      <c r="F18" s="278"/>
      <c r="G18" s="129"/>
    </row>
    <row r="19" spans="2:7" x14ac:dyDescent="0.3">
      <c r="B19" s="113" t="s">
        <v>102</v>
      </c>
      <c r="C19" s="121">
        <f>'General Info &amp; Test Results'!C37</f>
        <v>0</v>
      </c>
      <c r="D19" s="77"/>
      <c r="E19" s="77"/>
      <c r="F19" s="85"/>
    </row>
    <row r="20" spans="2:7" x14ac:dyDescent="0.3">
      <c r="B20" s="113" t="s">
        <v>81</v>
      </c>
      <c r="C20" s="121">
        <f>'General Info &amp; Test Results'!C32</f>
        <v>0</v>
      </c>
      <c r="D20" s="77"/>
      <c r="E20" s="77"/>
      <c r="F20" s="85"/>
    </row>
    <row r="21" spans="2:7" x14ac:dyDescent="0.3">
      <c r="B21" s="279" t="s">
        <v>112</v>
      </c>
      <c r="C21" s="120" t="e">
        <f>'General Info &amp; Test Results'!C42</f>
        <v>#N/A</v>
      </c>
      <c r="D21" s="77"/>
      <c r="E21" s="77"/>
      <c r="F21" s="280"/>
    </row>
    <row r="22" spans="2:7" x14ac:dyDescent="0.3">
      <c r="B22" s="279" t="s">
        <v>113</v>
      </c>
      <c r="C22" s="120" t="e">
        <f>'General Info &amp; Test Results'!C43</f>
        <v>#N/A</v>
      </c>
      <c r="D22" s="77"/>
      <c r="E22" s="77"/>
      <c r="F22" s="280"/>
    </row>
    <row r="23" spans="2:7" x14ac:dyDescent="0.3">
      <c r="B23" s="279"/>
      <c r="C23" s="120"/>
      <c r="D23" s="77"/>
      <c r="E23" s="77"/>
      <c r="F23" s="280"/>
    </row>
    <row r="24" spans="2:7" ht="30" x14ac:dyDescent="0.3">
      <c r="B24" s="279"/>
      <c r="C24" s="281" t="s">
        <v>414</v>
      </c>
      <c r="D24" s="282" t="s">
        <v>415</v>
      </c>
      <c r="E24" s="114" t="s">
        <v>421</v>
      </c>
      <c r="F24" s="280"/>
    </row>
    <row r="25" spans="2:7" x14ac:dyDescent="0.3">
      <c r="B25" s="125" t="s">
        <v>107</v>
      </c>
      <c r="C25" s="77"/>
      <c r="D25" s="77"/>
      <c r="E25" s="77"/>
      <c r="F25" s="85"/>
    </row>
    <row r="26" spans="2:7" x14ac:dyDescent="0.3">
      <c r="B26" s="113" t="s">
        <v>439</v>
      </c>
      <c r="C26" s="283">
        <f>'Test Data Inputs'!C31</f>
        <v>0</v>
      </c>
      <c r="D26" s="283">
        <f>'Test Data Inputs'!C46</f>
        <v>0</v>
      </c>
      <c r="E26" s="284"/>
      <c r="F26" s="85" t="s">
        <v>94</v>
      </c>
    </row>
    <row r="27" spans="2:7" x14ac:dyDescent="0.3">
      <c r="B27" s="113" t="s">
        <v>440</v>
      </c>
      <c r="C27" s="283">
        <f>'Test Data Inputs'!C32</f>
        <v>0</v>
      </c>
      <c r="D27" s="283">
        <f>'Test Data Inputs'!C47</f>
        <v>0</v>
      </c>
      <c r="E27" s="284"/>
      <c r="F27" s="85" t="s">
        <v>94</v>
      </c>
    </row>
    <row r="28" spans="2:7" x14ac:dyDescent="0.3">
      <c r="B28" s="113" t="s">
        <v>451</v>
      </c>
      <c r="C28" s="120" t="e">
        <f>(C27-C26)/C26</f>
        <v>#DIV/0!</v>
      </c>
      <c r="D28" s="120" t="e">
        <f>(D27-D26)/D26</f>
        <v>#DIV/0!</v>
      </c>
      <c r="E28" s="284"/>
      <c r="F28" s="85" t="s">
        <v>452</v>
      </c>
    </row>
    <row r="29" spans="2:7" x14ac:dyDescent="0.3">
      <c r="B29" s="113" t="s">
        <v>453</v>
      </c>
      <c r="C29" s="120" t="e">
        <f>C$21*C28+C$22</f>
        <v>#N/A</v>
      </c>
      <c r="D29" s="120" t="e">
        <f>C$21*D28+C$22</f>
        <v>#N/A</v>
      </c>
      <c r="E29" s="284"/>
      <c r="F29" s="85" t="s">
        <v>454</v>
      </c>
    </row>
    <row r="30" spans="2:7" x14ac:dyDescent="0.3">
      <c r="B30" s="113" t="s">
        <v>455</v>
      </c>
      <c r="C30" s="116" t="e">
        <f>C29*100</f>
        <v>#N/A</v>
      </c>
      <c r="D30" s="116" t="e">
        <f>D29*100</f>
        <v>#N/A</v>
      </c>
      <c r="E30" s="285"/>
      <c r="F30" s="85" t="s">
        <v>456</v>
      </c>
    </row>
    <row r="31" spans="2:7" x14ac:dyDescent="0.3">
      <c r="B31" s="125" t="s">
        <v>108</v>
      </c>
      <c r="C31" s="77"/>
      <c r="D31" s="77"/>
      <c r="E31" s="286"/>
      <c r="F31" s="85"/>
    </row>
    <row r="32" spans="2:7" x14ac:dyDescent="0.3">
      <c r="B32" s="113" t="s">
        <v>439</v>
      </c>
      <c r="C32" s="283">
        <f>'Test Data Inputs'!C34</f>
        <v>0</v>
      </c>
      <c r="D32" s="283">
        <f>'Test Data Inputs'!C49</f>
        <v>0</v>
      </c>
      <c r="E32" s="284"/>
      <c r="F32" s="85" t="s">
        <v>94</v>
      </c>
    </row>
    <row r="33" spans="2:6" x14ac:dyDescent="0.3">
      <c r="B33" s="113" t="s">
        <v>440</v>
      </c>
      <c r="C33" s="283">
        <f>'Test Data Inputs'!C35</f>
        <v>0</v>
      </c>
      <c r="D33" s="283">
        <f>'Test Data Inputs'!C50</f>
        <v>0</v>
      </c>
      <c r="E33" s="284"/>
      <c r="F33" s="85" t="s">
        <v>94</v>
      </c>
    </row>
    <row r="34" spans="2:6" x14ac:dyDescent="0.3">
      <c r="B34" s="113" t="s">
        <v>457</v>
      </c>
      <c r="C34" s="120" t="e">
        <f>(C33-C32)/C32</f>
        <v>#DIV/0!</v>
      </c>
      <c r="D34" s="120" t="e">
        <f>(D33-D32)/D32</f>
        <v>#DIV/0!</v>
      </c>
      <c r="E34" s="284"/>
      <c r="F34" s="85" t="s">
        <v>458</v>
      </c>
    </row>
    <row r="35" spans="2:6" x14ac:dyDescent="0.3">
      <c r="B35" s="113" t="s">
        <v>459</v>
      </c>
      <c r="C35" s="120" t="e">
        <f>C$21*C34+C$22</f>
        <v>#N/A</v>
      </c>
      <c r="D35" s="120" t="e">
        <f>C$21*D34+C$22</f>
        <v>#N/A</v>
      </c>
      <c r="E35" s="284"/>
      <c r="F35" s="85" t="s">
        <v>460</v>
      </c>
    </row>
    <row r="36" spans="2:6" x14ac:dyDescent="0.3">
      <c r="B36" s="113" t="s">
        <v>461</v>
      </c>
      <c r="C36" s="116" t="e">
        <f>C35*100</f>
        <v>#N/A</v>
      </c>
      <c r="D36" s="116" t="e">
        <f>D35*100</f>
        <v>#N/A</v>
      </c>
      <c r="E36" s="285"/>
      <c r="F36" s="85" t="s">
        <v>462</v>
      </c>
    </row>
    <row r="37" spans="2:6" x14ac:dyDescent="0.3">
      <c r="B37" s="125" t="s">
        <v>109</v>
      </c>
      <c r="C37" s="77"/>
      <c r="D37" s="77"/>
      <c r="E37" s="286"/>
      <c r="F37" s="85"/>
    </row>
    <row r="38" spans="2:6" x14ac:dyDescent="0.3">
      <c r="B38" s="113" t="s">
        <v>439</v>
      </c>
      <c r="C38" s="283">
        <f>'Test Data Inputs'!C37</f>
        <v>0</v>
      </c>
      <c r="D38" s="283">
        <f>'Test Data Inputs'!C52</f>
        <v>0</v>
      </c>
      <c r="E38" s="284"/>
      <c r="F38" s="85" t="s">
        <v>94</v>
      </c>
    </row>
    <row r="39" spans="2:6" x14ac:dyDescent="0.3">
      <c r="B39" s="113" t="s">
        <v>440</v>
      </c>
      <c r="C39" s="283">
        <f>'Test Data Inputs'!C38</f>
        <v>0</v>
      </c>
      <c r="D39" s="283">
        <f>'Test Data Inputs'!C53</f>
        <v>0</v>
      </c>
      <c r="E39" s="284"/>
      <c r="F39" s="85" t="s">
        <v>94</v>
      </c>
    </row>
    <row r="40" spans="2:6" x14ac:dyDescent="0.3">
      <c r="B40" s="113" t="s">
        <v>463</v>
      </c>
      <c r="C40" s="120" t="e">
        <f>(C39-C38)/C38</f>
        <v>#DIV/0!</v>
      </c>
      <c r="D40" s="120" t="e">
        <f>(D39-D38)/D38</f>
        <v>#DIV/0!</v>
      </c>
      <c r="E40" s="284"/>
      <c r="F40" s="85" t="s">
        <v>464</v>
      </c>
    </row>
    <row r="41" spans="2:6" x14ac:dyDescent="0.3">
      <c r="B41" s="113" t="s">
        <v>465</v>
      </c>
      <c r="C41" s="120" t="e">
        <f>C$21*C40+C$22</f>
        <v>#N/A</v>
      </c>
      <c r="D41" s="120" t="e">
        <f>C$21*D40+C$22</f>
        <v>#N/A</v>
      </c>
      <c r="E41" s="284"/>
      <c r="F41" s="85" t="s">
        <v>466</v>
      </c>
    </row>
    <row r="42" spans="2:6" x14ac:dyDescent="0.3">
      <c r="B42" s="113" t="s">
        <v>467</v>
      </c>
      <c r="C42" s="116" t="e">
        <f>C41*100</f>
        <v>#N/A</v>
      </c>
      <c r="D42" s="116" t="e">
        <f>D41*100</f>
        <v>#N/A</v>
      </c>
      <c r="E42" s="285"/>
      <c r="F42" s="85" t="s">
        <v>468</v>
      </c>
    </row>
    <row r="43" spans="2:6" x14ac:dyDescent="0.3">
      <c r="B43" s="125" t="s">
        <v>110</v>
      </c>
      <c r="C43" s="77"/>
      <c r="D43" s="77"/>
      <c r="E43" s="286"/>
      <c r="F43" s="85"/>
    </row>
    <row r="44" spans="2:6" x14ac:dyDescent="0.3">
      <c r="B44" s="113" t="s">
        <v>439</v>
      </c>
      <c r="C44" s="283">
        <f>'Test Data Inputs'!C40</f>
        <v>0</v>
      </c>
      <c r="D44" s="283">
        <f>'Test Data Inputs'!C55</f>
        <v>0</v>
      </c>
      <c r="E44" s="284"/>
      <c r="F44" s="85" t="s">
        <v>94</v>
      </c>
    </row>
    <row r="45" spans="2:6" x14ac:dyDescent="0.3">
      <c r="B45" s="113" t="s">
        <v>440</v>
      </c>
      <c r="C45" s="283">
        <f>'Test Data Inputs'!C41</f>
        <v>0</v>
      </c>
      <c r="D45" s="283">
        <f>'Test Data Inputs'!C56</f>
        <v>0</v>
      </c>
      <c r="E45" s="284"/>
      <c r="F45" s="85" t="s">
        <v>94</v>
      </c>
    </row>
    <row r="46" spans="2:6" x14ac:dyDescent="0.3">
      <c r="B46" s="113" t="s">
        <v>469</v>
      </c>
      <c r="C46" s="120" t="e">
        <f>(C45-C44)/C44</f>
        <v>#DIV/0!</v>
      </c>
      <c r="D46" s="120" t="e">
        <f>(D45-D44)/D44</f>
        <v>#DIV/0!</v>
      </c>
      <c r="E46" s="284"/>
      <c r="F46" s="85" t="s">
        <v>470</v>
      </c>
    </row>
    <row r="47" spans="2:6" x14ac:dyDescent="0.3">
      <c r="B47" s="113" t="s">
        <v>471</v>
      </c>
      <c r="C47" s="120" t="e">
        <f>C$21*C46+C$22</f>
        <v>#N/A</v>
      </c>
      <c r="D47" s="120" t="e">
        <f>C$21*D46+C$22</f>
        <v>#N/A</v>
      </c>
      <c r="E47" s="284"/>
      <c r="F47" s="85" t="s">
        <v>472</v>
      </c>
    </row>
    <row r="48" spans="2:6" x14ac:dyDescent="0.3">
      <c r="B48" s="113" t="s">
        <v>473</v>
      </c>
      <c r="C48" s="116" t="e">
        <f>C47*100</f>
        <v>#N/A</v>
      </c>
      <c r="D48" s="116" t="e">
        <f>D47*100</f>
        <v>#N/A</v>
      </c>
      <c r="E48" s="285"/>
      <c r="F48" s="85" t="s">
        <v>474</v>
      </c>
    </row>
    <row r="49" spans="2:6" x14ac:dyDescent="0.3">
      <c r="B49" s="125" t="s">
        <v>111</v>
      </c>
      <c r="C49" s="77"/>
      <c r="D49" s="77"/>
      <c r="E49" s="77"/>
      <c r="F49" s="85"/>
    </row>
    <row r="50" spans="2:6" ht="15.75" thickBot="1" x14ac:dyDescent="0.35">
      <c r="B50" s="113" t="s">
        <v>475</v>
      </c>
      <c r="C50" s="120" t="str">
        <f>IF(AND(C18="No",C19="No"),C29,IF(AND(C18="Yes",C19="No"),(C29*(1-TUFwarm)+C35*TUFwarm),IF(AND(C18="No",C19="Yes"),(0.75*C29+0.25*C41),IF(AND(C18="Yes",C19="Yes"),(0.75*(C29*(1-TUFwarm)+C35*TUFwarm)+0.25*(C41*(1-TUFwarm)+C47*TUFwarm)),"error"))))</f>
        <v>error</v>
      </c>
      <c r="D50" s="120" t="str">
        <f>IF(AND(C18="No",C19="No"),D29,IF(AND(C18="Yes",C19="No"),(D29*(1-TUFwarm)+D35*TUFwarm),IF(AND(C18="No",C19="Yes"),(0.75*D29+0.25*D41),IF(AND(C18="Yes",C19="Yes"),(0.75*(D29*(1-TUFwarm)+D35*TUFwarm)+0.25*(D41*(1-TUFwarm)+D47*TUFwarm)),"error"))))</f>
        <v>error</v>
      </c>
      <c r="E50" s="120" t="e">
        <f>AVERAGE(C50:D50)</f>
        <v>#DIV/0!</v>
      </c>
      <c r="F50" s="85" t="s">
        <v>476</v>
      </c>
    </row>
    <row r="51" spans="2:6" ht="15.75" thickBot="1" x14ac:dyDescent="0.35">
      <c r="B51" s="79" t="s">
        <v>477</v>
      </c>
      <c r="C51" s="612" t="str">
        <f>C50</f>
        <v>error</v>
      </c>
      <c r="D51" s="612" t="str">
        <f>D50</f>
        <v>error</v>
      </c>
      <c r="E51" s="612" t="e">
        <f>AVERAGE(C51:D51)</f>
        <v>#DIV/0!</v>
      </c>
      <c r="F51" s="86" t="s">
        <v>478</v>
      </c>
    </row>
  </sheetData>
  <sheetProtection password="CAAA" sheet="1" objects="1" scenarios="1" selectLockedCells="1"/>
  <mergeCells count="3">
    <mergeCell ref="B2:F2"/>
    <mergeCell ref="C3:F3"/>
    <mergeCell ref="C4:F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CY134"/>
  <sheetViews>
    <sheetView showGridLines="0" zoomScale="80" zoomScaleNormal="80" workbookViewId="0">
      <selection activeCell="B2" sqref="B2:E2"/>
    </sheetView>
  </sheetViews>
  <sheetFormatPr defaultRowHeight="15" x14ac:dyDescent="0.3"/>
  <cols>
    <col min="1" max="1" width="4.5703125" style="67" customWidth="1"/>
    <col min="2" max="2" width="36.7109375" style="67" customWidth="1"/>
    <col min="3" max="3" width="14.5703125" style="67" customWidth="1"/>
    <col min="4" max="4" width="14.85546875" style="67" customWidth="1"/>
    <col min="5" max="5" width="18.140625" style="67" customWidth="1"/>
    <col min="6" max="6" width="2.5703125" style="67" customWidth="1"/>
    <col min="7" max="7" width="2.140625" style="290" customWidth="1"/>
    <col min="8" max="8" width="2.42578125" style="67" customWidth="1"/>
    <col min="9" max="9" width="35.85546875" style="67" customWidth="1"/>
    <col min="10" max="10" width="18.7109375" style="67" customWidth="1"/>
    <col min="11" max="11" width="21.42578125" style="67" customWidth="1"/>
    <col min="12" max="12" width="27.140625" style="67" customWidth="1"/>
    <col min="13" max="13" width="2.5703125" style="67" customWidth="1"/>
    <col min="14" max="14" width="2.140625" style="290" customWidth="1"/>
    <col min="15" max="15" width="2.140625" style="67" customWidth="1"/>
    <col min="16" max="16" width="56" style="67" bestFit="1" customWidth="1"/>
    <col min="17" max="17" width="14.5703125" style="67" customWidth="1"/>
    <col min="18" max="18" width="13.85546875" style="67" bestFit="1" customWidth="1"/>
    <col min="19" max="19" width="15.140625" style="67" customWidth="1"/>
    <col min="20" max="20" width="13.85546875" style="67" bestFit="1" customWidth="1"/>
    <col min="21" max="21" width="2.28515625" style="67" customWidth="1"/>
    <col min="22" max="22" width="2" style="67" customWidth="1"/>
    <col min="23" max="23" width="1.42578125" style="290" customWidth="1"/>
    <col min="24" max="24" width="1.85546875" style="67" customWidth="1"/>
    <col min="25" max="25" width="35.85546875" style="67" customWidth="1"/>
    <col min="26" max="26" width="14.5703125" style="67" customWidth="1"/>
    <col min="27" max="27" width="16.85546875" style="67" customWidth="1"/>
    <col min="28" max="28" width="1.7109375" style="67" customWidth="1"/>
    <col min="29" max="29" width="1.85546875" style="67" customWidth="1"/>
    <col min="30" max="30" width="1.85546875" style="290" customWidth="1"/>
    <col min="31" max="31" width="1.5703125" style="67" customWidth="1"/>
    <col min="32" max="32" width="35.5703125" style="67" customWidth="1"/>
    <col min="33" max="33" width="19.42578125" style="67" customWidth="1"/>
    <col min="34" max="34" width="22.28515625" style="67" customWidth="1"/>
    <col min="35" max="35" width="2" style="67" customWidth="1"/>
    <col min="36" max="36" width="2.140625" style="67" customWidth="1"/>
    <col min="37" max="37" width="2.140625" style="290" customWidth="1"/>
    <col min="38" max="38" width="2" style="67" customWidth="1"/>
    <col min="39" max="39" width="35" style="67" customWidth="1"/>
    <col min="40" max="40" width="17" style="67" customWidth="1"/>
    <col min="41" max="41" width="13.85546875" style="67" bestFit="1" customWidth="1"/>
    <col min="42" max="42" width="2.5703125" style="67" customWidth="1"/>
    <col min="43" max="43" width="2.42578125" style="67" customWidth="1"/>
    <col min="44" max="44" width="1.85546875" style="290" customWidth="1"/>
    <col min="45" max="45" width="2.42578125" style="67" customWidth="1"/>
    <col min="46" max="46" width="29.5703125" style="67" customWidth="1"/>
    <col min="47" max="47" width="19.5703125" style="67" customWidth="1"/>
    <col min="48" max="48" width="16.5703125" style="67" customWidth="1"/>
    <col min="49" max="49" width="24.140625" style="67" customWidth="1"/>
    <col min="50" max="50" width="3.42578125" style="67" customWidth="1"/>
    <col min="51" max="51" width="1.42578125" style="290" customWidth="1"/>
    <col min="52" max="52" width="3" style="67" customWidth="1"/>
    <col min="53" max="53" width="35.85546875" style="67" customWidth="1"/>
    <col min="54" max="54" width="20" style="67" customWidth="1"/>
    <col min="55" max="55" width="16.140625" style="67" customWidth="1"/>
    <col min="56" max="56" width="24.140625" style="67" customWidth="1"/>
    <col min="57" max="57" width="2.140625" style="67" customWidth="1"/>
    <col min="58" max="58" width="1.85546875" style="290" customWidth="1"/>
    <col min="59" max="59" width="1.7109375" style="67" customWidth="1"/>
    <col min="60" max="60" width="35.85546875" style="67" customWidth="1"/>
    <col min="61" max="61" width="18.7109375" style="67" customWidth="1"/>
    <col min="62" max="62" width="13.85546875" style="67" bestFit="1" customWidth="1"/>
    <col min="63" max="63" width="26.7109375" style="67" customWidth="1"/>
    <col min="64" max="64" width="2.28515625" style="67" customWidth="1"/>
    <col min="65" max="65" width="1.85546875" style="290" customWidth="1"/>
    <col min="66" max="66" width="2.140625" style="67" customWidth="1"/>
    <col min="67" max="67" width="36" style="67" customWidth="1"/>
    <col min="68" max="68" width="17" style="67" customWidth="1"/>
    <col min="69" max="69" width="13.85546875" style="67" bestFit="1" customWidth="1"/>
    <col min="70" max="70" width="25.7109375" style="67" customWidth="1"/>
    <col min="71" max="71" width="2.140625" style="67" customWidth="1"/>
    <col min="72" max="72" width="2.28515625" style="290" customWidth="1"/>
    <col min="73" max="73" width="1.5703125" style="67" customWidth="1"/>
    <col min="74" max="74" width="30.28515625" style="67" customWidth="1"/>
    <col min="75" max="76" width="13" style="67" customWidth="1"/>
    <col min="77" max="77" width="26" style="67" customWidth="1"/>
    <col min="78" max="78" width="2.42578125" style="290" customWidth="1"/>
    <col min="79" max="79" width="2.42578125" style="67" customWidth="1"/>
    <col min="80" max="80" width="30.28515625" style="67" customWidth="1"/>
    <col min="81" max="81" width="11.140625" style="67" customWidth="1"/>
    <col min="82" max="82" width="2.140625" style="67" customWidth="1"/>
    <col min="83" max="83" width="2.7109375" style="290" customWidth="1"/>
    <col min="84" max="84" width="2.28515625" style="67" customWidth="1"/>
    <col min="85" max="85" width="24.140625" style="67" customWidth="1"/>
    <col min="86" max="86" width="13.7109375" style="67" customWidth="1"/>
    <col min="87" max="87" width="2.28515625" style="67" customWidth="1"/>
    <col min="88" max="88" width="2.28515625" style="290" customWidth="1"/>
    <col min="89" max="89" width="2.42578125" style="67" customWidth="1"/>
    <col min="90" max="90" width="40.85546875" style="67" customWidth="1"/>
    <col min="91" max="91" width="12.140625" style="67" customWidth="1"/>
    <col min="92" max="92" width="2.140625" style="67" customWidth="1"/>
    <col min="93" max="93" width="2.42578125" style="290" customWidth="1"/>
    <col min="94" max="94" width="2.140625" style="67" customWidth="1"/>
    <col min="95" max="95" width="36.85546875" style="67" bestFit="1" customWidth="1"/>
    <col min="96" max="96" width="12.5703125" style="67" customWidth="1"/>
    <col min="97" max="97" width="2.28515625" style="67" customWidth="1"/>
    <col min="98" max="98" width="2.28515625" style="290" customWidth="1"/>
    <col min="99" max="99" width="2.5703125" style="67" customWidth="1"/>
    <col min="100" max="100" width="38" style="67" bestFit="1" customWidth="1"/>
    <col min="101" max="101" width="12.42578125" style="67" customWidth="1"/>
    <col min="102" max="102" width="2.28515625" style="67" customWidth="1"/>
    <col min="103" max="103" width="2.140625" style="291" customWidth="1"/>
    <col min="104" max="16384" width="9.140625" style="67"/>
  </cols>
  <sheetData>
    <row r="1" spans="1:103" ht="15.75" thickBot="1" x14ac:dyDescent="0.35">
      <c r="G1" s="67"/>
      <c r="N1" s="67"/>
      <c r="W1" s="67"/>
      <c r="AD1" s="67"/>
      <c r="AK1" s="67"/>
      <c r="AR1" s="67"/>
      <c r="AY1" s="67"/>
      <c r="BF1" s="67"/>
      <c r="BM1" s="67"/>
      <c r="BT1" s="67"/>
      <c r="BZ1" s="67"/>
      <c r="CE1" s="67"/>
      <c r="CJ1" s="67"/>
      <c r="CO1" s="67"/>
      <c r="CT1" s="67"/>
      <c r="CY1" s="67"/>
    </row>
    <row r="2" spans="1:103" ht="18" thickBot="1" x14ac:dyDescent="0.35">
      <c r="B2" s="821" t="str">
        <f>'Version Control'!$B$2</f>
        <v>Title Block</v>
      </c>
      <c r="C2" s="822"/>
      <c r="D2" s="822"/>
      <c r="E2" s="823"/>
      <c r="G2" s="67"/>
      <c r="N2" s="67"/>
      <c r="W2" s="67"/>
      <c r="AD2" s="67"/>
      <c r="AK2" s="67"/>
      <c r="AR2" s="67"/>
      <c r="AY2" s="67"/>
      <c r="BF2" s="67"/>
      <c r="BM2" s="67"/>
      <c r="BT2" s="67"/>
      <c r="BZ2" s="67"/>
      <c r="CE2" s="67"/>
      <c r="CJ2" s="67"/>
      <c r="CO2" s="67"/>
      <c r="CT2" s="67"/>
      <c r="CY2" s="67"/>
    </row>
    <row r="3" spans="1:103" ht="16.5" x14ac:dyDescent="0.3">
      <c r="B3" s="46" t="str">
        <f>'Version Control'!$B$3</f>
        <v>File Name:</v>
      </c>
      <c r="C3" s="824" t="str">
        <f ca="1">'Version Control'!$C$3</f>
        <v>Residential Clothes Washer - v1.6.xlsx</v>
      </c>
      <c r="D3" s="824"/>
      <c r="E3" s="825"/>
      <c r="G3" s="67"/>
      <c r="N3" s="67"/>
      <c r="W3" s="67"/>
      <c r="AD3" s="67"/>
      <c r="AK3" s="67"/>
      <c r="AR3" s="67"/>
      <c r="AY3" s="67"/>
      <c r="BF3" s="67"/>
      <c r="BM3" s="67"/>
      <c r="BT3" s="67"/>
      <c r="BZ3" s="67"/>
      <c r="CE3" s="67"/>
      <c r="CJ3" s="67"/>
      <c r="CO3" s="67"/>
      <c r="CT3" s="67"/>
      <c r="CY3" s="67"/>
    </row>
    <row r="4" spans="1:103" ht="16.5" x14ac:dyDescent="0.3">
      <c r="B4" s="69" t="str">
        <f>'Version Control'!$B$4</f>
        <v>Tab Name:</v>
      </c>
      <c r="C4" s="824" t="str">
        <f ca="1">MID(CELL("filename",A1), FIND("]", CELL("filename", A1))+ 1, 255)</f>
        <v>Calculations - Uncertainty</v>
      </c>
      <c r="D4" s="824"/>
      <c r="E4" s="825"/>
      <c r="G4" s="67"/>
      <c r="N4" s="67"/>
      <c r="W4" s="67"/>
      <c r="AD4" s="67"/>
      <c r="AK4" s="67"/>
      <c r="AR4" s="67"/>
      <c r="AY4" s="67"/>
      <c r="BF4" s="67"/>
      <c r="BM4" s="67"/>
      <c r="BT4" s="67"/>
      <c r="BZ4" s="67"/>
      <c r="CE4" s="67"/>
      <c r="CJ4" s="67"/>
      <c r="CO4" s="67"/>
      <c r="CT4" s="67"/>
      <c r="CY4" s="67"/>
    </row>
    <row r="5" spans="1:103" ht="16.5" x14ac:dyDescent="0.3">
      <c r="B5" s="46" t="str">
        <f>'Version Control'!$B$5</f>
        <v>Version Number:</v>
      </c>
      <c r="C5" s="66">
        <f>'Version Control'!$C$5</f>
        <v>1.6</v>
      </c>
      <c r="D5" s="77"/>
      <c r="E5" s="85"/>
      <c r="G5" s="67"/>
      <c r="N5" s="67"/>
      <c r="W5" s="67"/>
      <c r="AD5" s="67"/>
      <c r="AK5" s="67"/>
      <c r="AR5" s="67"/>
      <c r="AY5" s="67"/>
      <c r="BF5" s="67"/>
      <c r="BM5" s="67"/>
      <c r="BT5" s="67"/>
      <c r="BZ5" s="67"/>
      <c r="CE5" s="67"/>
      <c r="CJ5" s="67"/>
      <c r="CO5" s="67"/>
      <c r="CT5" s="67"/>
      <c r="CY5" s="67"/>
    </row>
    <row r="6" spans="1:103" ht="16.5" x14ac:dyDescent="0.3">
      <c r="B6" s="46" t="str">
        <f>'Version Control'!$B$6</f>
        <v xml:space="preserve">Latest Revision Date: </v>
      </c>
      <c r="C6" s="352">
        <f>'Version Control'!$C$6</f>
        <v>41166</v>
      </c>
      <c r="D6" s="77"/>
      <c r="E6" s="85"/>
      <c r="G6" s="67"/>
      <c r="N6" s="67"/>
      <c r="W6" s="67"/>
      <c r="AD6" s="67"/>
      <c r="AK6" s="67"/>
      <c r="AR6" s="67"/>
      <c r="AY6" s="67"/>
      <c r="BF6" s="67"/>
      <c r="BM6" s="67"/>
      <c r="BT6" s="67"/>
      <c r="BZ6" s="67"/>
      <c r="CE6" s="67"/>
      <c r="CJ6" s="67"/>
      <c r="CO6" s="67"/>
      <c r="CT6" s="67"/>
      <c r="CY6" s="67"/>
    </row>
    <row r="7" spans="1:103" ht="17.25" thickBot="1" x14ac:dyDescent="0.35">
      <c r="B7" s="51" t="str">
        <f>'Version Control'!$B$7</f>
        <v xml:space="preserve">Test Completion Date: </v>
      </c>
      <c r="C7" s="406" t="str">
        <f>'Version Control'!$C$7</f>
        <v>[MM/DD/YYYY]</v>
      </c>
      <c r="D7" s="80"/>
      <c r="E7" s="86"/>
      <c r="G7" s="67"/>
      <c r="N7" s="67"/>
      <c r="W7" s="67"/>
      <c r="AD7" s="67"/>
      <c r="AK7" s="67"/>
      <c r="AR7" s="67"/>
      <c r="AY7" s="67"/>
      <c r="BF7" s="67"/>
      <c r="BM7" s="67"/>
      <c r="BT7" s="67"/>
      <c r="BZ7" s="67"/>
      <c r="CE7" s="67"/>
      <c r="CJ7" s="67"/>
      <c r="CO7" s="67"/>
      <c r="CT7" s="67"/>
      <c r="CY7" s="67"/>
    </row>
    <row r="8" spans="1:103" x14ac:dyDescent="0.3">
      <c r="G8" s="67"/>
      <c r="N8" s="67"/>
      <c r="W8" s="67"/>
      <c r="AD8" s="67"/>
      <c r="AK8" s="67"/>
      <c r="AR8" s="67"/>
      <c r="AY8" s="67"/>
      <c r="BF8" s="67"/>
      <c r="BM8" s="67"/>
      <c r="BT8" s="67"/>
      <c r="BZ8" s="67"/>
      <c r="CE8" s="67"/>
      <c r="CJ8" s="67"/>
      <c r="CO8" s="67"/>
      <c r="CT8" s="67"/>
      <c r="CY8" s="67"/>
    </row>
    <row r="9" spans="1:103" x14ac:dyDescent="0.3">
      <c r="G9" s="67"/>
      <c r="N9" s="67"/>
      <c r="W9" s="67"/>
      <c r="AD9" s="67"/>
      <c r="AK9" s="67"/>
      <c r="AR9" s="67"/>
      <c r="AY9" s="67"/>
      <c r="BF9" s="67"/>
      <c r="BM9" s="67"/>
      <c r="BT9" s="67"/>
      <c r="BZ9" s="67"/>
      <c r="CE9" s="67"/>
      <c r="CJ9" s="67"/>
      <c r="CO9" s="67"/>
      <c r="CT9" s="67"/>
      <c r="CY9" s="67"/>
    </row>
    <row r="10" spans="1:103" ht="21" x14ac:dyDescent="0.4">
      <c r="A10" s="87"/>
      <c r="B10" s="217" t="s">
        <v>250</v>
      </c>
      <c r="G10" s="67"/>
      <c r="N10" s="67"/>
      <c r="W10" s="67"/>
      <c r="AD10" s="67"/>
      <c r="AK10" s="67"/>
      <c r="AR10" s="67"/>
      <c r="AY10" s="67"/>
      <c r="BF10" s="67"/>
      <c r="BM10" s="67"/>
      <c r="BT10" s="67"/>
      <c r="BZ10" s="67"/>
      <c r="CE10" s="67"/>
      <c r="CJ10" s="67"/>
      <c r="CO10" s="67"/>
      <c r="CT10" s="67"/>
      <c r="CY10" s="287"/>
    </row>
    <row r="11" spans="1:103" ht="9" customHeight="1" x14ac:dyDescent="0.4">
      <c r="A11" s="288"/>
      <c r="B11" s="289"/>
      <c r="C11" s="290"/>
      <c r="D11" s="290"/>
      <c r="E11" s="290"/>
      <c r="F11" s="290"/>
      <c r="H11" s="290"/>
      <c r="I11" s="290"/>
      <c r="J11" s="290"/>
      <c r="K11" s="290"/>
      <c r="L11" s="290"/>
      <c r="M11" s="290"/>
      <c r="O11" s="290"/>
      <c r="P11" s="290"/>
      <c r="Q11" s="290"/>
      <c r="R11" s="290"/>
      <c r="S11" s="290"/>
      <c r="T11" s="290"/>
      <c r="U11" s="290"/>
      <c r="V11" s="290"/>
      <c r="X11" s="290"/>
      <c r="Y11" s="290"/>
      <c r="Z11" s="290"/>
      <c r="AA11" s="290"/>
      <c r="AB11" s="290"/>
      <c r="AC11" s="290"/>
      <c r="AE11" s="290"/>
      <c r="AF11" s="290"/>
      <c r="AG11" s="290"/>
      <c r="AH11" s="290"/>
      <c r="AI11" s="290"/>
      <c r="AJ11" s="290"/>
      <c r="AL11" s="290"/>
      <c r="AM11" s="290"/>
      <c r="AN11" s="290"/>
      <c r="AO11" s="290"/>
      <c r="AP11" s="290"/>
      <c r="AQ11" s="290"/>
      <c r="AS11" s="290"/>
      <c r="AT11" s="290"/>
      <c r="AU11" s="290"/>
      <c r="AV11" s="290"/>
      <c r="AW11" s="290"/>
      <c r="AX11" s="290"/>
      <c r="AZ11" s="290"/>
      <c r="BA11" s="290"/>
      <c r="BB11" s="290"/>
      <c r="BC11" s="290"/>
      <c r="BD11" s="290"/>
      <c r="BE11" s="290"/>
      <c r="BG11" s="290"/>
      <c r="BH11" s="290"/>
      <c r="BI11" s="290"/>
      <c r="BJ11" s="290"/>
      <c r="BK11" s="290"/>
      <c r="BL11" s="290"/>
      <c r="BN11" s="290"/>
      <c r="BO11" s="290"/>
      <c r="BP11" s="290"/>
      <c r="BQ11" s="290"/>
      <c r="BR11" s="290"/>
      <c r="BS11" s="290"/>
      <c r="BU11" s="290"/>
      <c r="BV11" s="290"/>
      <c r="BW11" s="290"/>
      <c r="BX11" s="290"/>
      <c r="BY11" s="290"/>
      <c r="CA11" s="290"/>
      <c r="CB11" s="290"/>
      <c r="CC11" s="290"/>
      <c r="CD11" s="290"/>
      <c r="CF11" s="290"/>
      <c r="CG11" s="290"/>
      <c r="CH11" s="290"/>
      <c r="CI11" s="290"/>
      <c r="CK11" s="290"/>
      <c r="CL11" s="290"/>
      <c r="CM11" s="290"/>
      <c r="CN11" s="290"/>
      <c r="CP11" s="290"/>
      <c r="CQ11" s="290"/>
      <c r="CR11" s="290"/>
      <c r="CS11" s="290"/>
      <c r="CU11" s="290"/>
      <c r="CV11" s="290"/>
      <c r="CW11" s="290"/>
      <c r="CX11" s="290"/>
    </row>
    <row r="12" spans="1:103" ht="21.75" thickBot="1" x14ac:dyDescent="0.45">
      <c r="A12" s="87"/>
      <c r="B12" s="217"/>
    </row>
    <row r="13" spans="1:103" ht="18.75" thickBot="1" x14ac:dyDescent="0.4">
      <c r="A13" s="87"/>
      <c r="B13" s="292" t="s">
        <v>251</v>
      </c>
      <c r="I13" s="292" t="s">
        <v>252</v>
      </c>
      <c r="K13" s="326" t="s">
        <v>492</v>
      </c>
      <c r="L13" s="617" t="b">
        <f>IF('General Info &amp; Test Results'!C32="Manual",J16,IF('General Info &amp; Test Results'!C32="Adaptive",K16,IF('General Info &amp; Test Results'!C32="Both Manual and Adaptive",L16)))</f>
        <v>0</v>
      </c>
      <c r="P13" s="292" t="s">
        <v>253</v>
      </c>
      <c r="Q13" s="326" t="s">
        <v>489</v>
      </c>
      <c r="R13" s="617" t="b">
        <f>IF('General Info &amp; Test Results'!C32="Manual",R16,IF('General Info &amp; Test Results'!C32="Adaptive",Q16,IF('General Info &amp; Test Results'!C32="Both Manual and Adaptive",S16)))</f>
        <v>0</v>
      </c>
      <c r="Y13" s="292" t="s">
        <v>254</v>
      </c>
      <c r="AF13" s="292" t="s">
        <v>255</v>
      </c>
      <c r="AM13" s="292" t="s">
        <v>256</v>
      </c>
      <c r="AT13" s="292" t="s">
        <v>257</v>
      </c>
      <c r="AU13" s="340" t="s">
        <v>490</v>
      </c>
      <c r="AV13" s="617" t="b">
        <f>IF('General Info &amp; Test Results'!C32="Manual",AV16,IF('General Info &amp; Test Results'!C32="Adaptive",AU16,IF('General Info &amp; Test Results'!C32="Both Manual and Adaptive",AW16)))</f>
        <v>0</v>
      </c>
      <c r="BA13" s="292" t="s">
        <v>258</v>
      </c>
      <c r="BH13" s="292" t="s">
        <v>259</v>
      </c>
      <c r="BO13" s="292" t="s">
        <v>260</v>
      </c>
      <c r="BV13" s="292" t="s">
        <v>261</v>
      </c>
      <c r="BW13" s="340" t="s">
        <v>491</v>
      </c>
      <c r="BX13" s="617" t="b">
        <f>IF('General Info &amp; Test Results'!C32="Manual",BX16,IF('General Info &amp; Test Results'!C32="Adaptive",BW16,IF('General Info &amp; Test Results'!C32="Both Manual and Adaptive",BY16)))</f>
        <v>0</v>
      </c>
      <c r="CB13" s="292" t="s">
        <v>262</v>
      </c>
      <c r="CG13" s="292" t="s">
        <v>263</v>
      </c>
      <c r="CL13" s="292" t="s">
        <v>264</v>
      </c>
      <c r="CQ13" s="292" t="s">
        <v>163</v>
      </c>
      <c r="CV13" s="292" t="s">
        <v>172</v>
      </c>
    </row>
    <row r="14" spans="1:103" ht="21.75" thickBot="1" x14ac:dyDescent="0.45">
      <c r="A14" s="87"/>
      <c r="B14" s="217"/>
      <c r="I14" s="217"/>
    </row>
    <row r="15" spans="1:103" ht="15.75" thickBot="1" x14ac:dyDescent="0.35">
      <c r="A15" s="87"/>
      <c r="B15" s="110" t="s">
        <v>265</v>
      </c>
      <c r="C15" s="293"/>
      <c r="I15" s="316" t="s">
        <v>265</v>
      </c>
      <c r="J15" s="317" t="s">
        <v>12</v>
      </c>
      <c r="K15" s="320" t="s">
        <v>13</v>
      </c>
      <c r="L15" s="321" t="s">
        <v>59</v>
      </c>
      <c r="P15" s="316" t="s">
        <v>265</v>
      </c>
      <c r="Q15" s="317" t="s">
        <v>13</v>
      </c>
      <c r="R15" s="317" t="s">
        <v>12</v>
      </c>
      <c r="S15" s="318" t="s">
        <v>488</v>
      </c>
      <c r="Y15" s="95" t="s">
        <v>265</v>
      </c>
      <c r="Z15" s="323" t="s">
        <v>13</v>
      </c>
      <c r="AA15" s="294" t="s">
        <v>12</v>
      </c>
      <c r="AF15" s="95" t="s">
        <v>265</v>
      </c>
      <c r="AG15" s="323" t="s">
        <v>13</v>
      </c>
      <c r="AH15" s="294" t="s">
        <v>12</v>
      </c>
      <c r="AM15" s="95" t="s">
        <v>265</v>
      </c>
      <c r="AN15" s="323" t="s">
        <v>13</v>
      </c>
      <c r="AO15" s="294" t="s">
        <v>12</v>
      </c>
      <c r="AT15" s="95" t="s">
        <v>265</v>
      </c>
      <c r="AU15" s="323" t="s">
        <v>13</v>
      </c>
      <c r="AV15" s="323" t="s">
        <v>12</v>
      </c>
      <c r="AW15" s="294" t="s">
        <v>59</v>
      </c>
      <c r="BA15" s="95" t="s">
        <v>265</v>
      </c>
      <c r="BB15" s="323" t="s">
        <v>13</v>
      </c>
      <c r="BC15" s="294" t="s">
        <v>12</v>
      </c>
      <c r="BH15" s="95" t="s">
        <v>265</v>
      </c>
      <c r="BI15" s="323" t="s">
        <v>13</v>
      </c>
      <c r="BJ15" s="294" t="s">
        <v>12</v>
      </c>
      <c r="BO15" s="95" t="s">
        <v>265</v>
      </c>
      <c r="BP15" s="323" t="s">
        <v>13</v>
      </c>
      <c r="BQ15" s="294" t="s">
        <v>12</v>
      </c>
      <c r="BV15" s="95" t="s">
        <v>265</v>
      </c>
      <c r="BW15" s="323" t="s">
        <v>13</v>
      </c>
      <c r="BX15" s="323" t="s">
        <v>12</v>
      </c>
      <c r="BY15" s="294" t="s">
        <v>59</v>
      </c>
      <c r="CB15" s="110" t="s">
        <v>265</v>
      </c>
      <c r="CC15" s="293"/>
      <c r="CG15" s="110" t="s">
        <v>265</v>
      </c>
      <c r="CH15" s="293"/>
      <c r="CL15" s="110" t="s">
        <v>265</v>
      </c>
      <c r="CM15" s="293"/>
      <c r="CQ15" s="110" t="s">
        <v>265</v>
      </c>
      <c r="CR15" s="293"/>
      <c r="CV15" s="110" t="s">
        <v>265</v>
      </c>
      <c r="CW15" s="293"/>
    </row>
    <row r="16" spans="1:103" ht="17.25" thickBot="1" x14ac:dyDescent="0.35">
      <c r="A16" s="87"/>
      <c r="B16" s="113" t="s">
        <v>266</v>
      </c>
      <c r="C16" s="85">
        <f>0</f>
        <v>0</v>
      </c>
      <c r="I16" s="84" t="s">
        <v>267</v>
      </c>
      <c r="J16" s="614" t="e">
        <f>SQRT(((J19*K39)^2)+((J20*K38)^2)+((J21*K42)^2)+((J22*K41)^2)+((J23*K45)^2)+((J24*K44)^2)+((J25*K48)^2)+((J26*K47)^2))</f>
        <v>#N/A</v>
      </c>
      <c r="K16" s="615" t="e">
        <f>SQRT(((K19*K55)^2)+((K20*K56)^2)+((K21*K58)^2)+((K22*K59)^2)+((K23*K61)^2)+((K24*K62)^2)+((K25*K64)^2)+((K26*K65)^2))</f>
        <v>#N/A</v>
      </c>
      <c r="L16" s="616" t="e">
        <f>0.5*SQRT(J16^2+K16^2)</f>
        <v>#N/A</v>
      </c>
      <c r="P16" s="84" t="s">
        <v>487</v>
      </c>
      <c r="Q16" s="614">
        <f>SQRT(((Q19*R43)^2)+((Q20*T43)^2)+((Q21*R39)^2)+((Q22*T39)^2)+((Q23*R35)^2)+((Q24*T35)^2))</f>
        <v>0</v>
      </c>
      <c r="R16" s="615">
        <f>SQRT(((R19*R57)^2)+((R20*T57)^2)+((R23*R49)^2)+((R24*T49)^2))</f>
        <v>0</v>
      </c>
      <c r="S16" s="616">
        <f>0.5*SQRT(Q16^2+R16^2)</f>
        <v>0</v>
      </c>
      <c r="Y16" s="79" t="s">
        <v>268</v>
      </c>
      <c r="Z16" s="620" t="e">
        <f>SQRT(((Z19*AA36)^2)+((Z20*AA35)^2)+((Z21*AA34)^2)+((Z22*AA29)^2)+((Z23*AA37)^2))</f>
        <v>#VALUE!</v>
      </c>
      <c r="AA16" s="621" t="e">
        <f>SQRT(((Z19*AA50)^2)+((Z20*AA49)^2)+((Z21*AA48)^2)+((Z22*AA43)^2)+((Z23*AA51)^2))</f>
        <v>#VALUE!</v>
      </c>
      <c r="AF16" s="79" t="s">
        <v>269</v>
      </c>
      <c r="AG16" s="620" t="e">
        <f>SQRT(((AG19*AH36)^2)+((AG20*AH35)^2)+((AG21*AH34)^2)+((AG22*AH29)^2)+((AG23*AH37)^2))</f>
        <v>#VALUE!</v>
      </c>
      <c r="AH16" s="621">
        <v>0</v>
      </c>
      <c r="AM16" s="79" t="s">
        <v>270</v>
      </c>
      <c r="AN16" s="620" t="e">
        <f>SQRT(((AN19*AO36)^2)+((AN20*AO35)^2)+((AN21*AO34)^2)+((AN22*AO29)^2)+((AN23*AO37)^2))</f>
        <v>#VALUE!</v>
      </c>
      <c r="AO16" s="621" t="e">
        <f>SQRT(((AN19*AO50)^2)+((AN20*AO49)^2)+((AN21*AO48)^2)+((AN22*AO43)^2)+((AN23*AO51)^2))</f>
        <v>#VALUE!</v>
      </c>
      <c r="AT16" s="79" t="s">
        <v>271</v>
      </c>
      <c r="AU16" s="620" t="e">
        <f>SQRT(((AU19*AU24)^2)+((AU20*AU25)^2)+((AU21*AU26)^2))</f>
        <v>#VALUE!</v>
      </c>
      <c r="AV16" s="620" t="e">
        <f>SQRT(((AV19*AV24)^2)+((AV20*AV25)^2)+((AV21*AV26)^2))</f>
        <v>#VALUE!</v>
      </c>
      <c r="AW16" s="622" t="e">
        <f>0.5*SQRT(AU16^2+AV16^2)</f>
        <v>#VALUE!</v>
      </c>
      <c r="BA16" s="79" t="s">
        <v>272</v>
      </c>
      <c r="BB16" s="620" t="e">
        <f>SQRT(((BB19*BC36)^2)+((BB20*BC35)^2)+((BB21*BC34)^2)+((BB22*BC29)^2)+((BB23*BC37)^2))</f>
        <v>#VALUE!</v>
      </c>
      <c r="BC16" s="621" t="e">
        <f>SQRT(((BB19*BC50)^2)+((BB20*BC49)^2)+((BB21*BC48)^2)+((BB22*BC43)^2)+((BB23*BC51)^2))</f>
        <v>#VALUE!</v>
      </c>
      <c r="BH16" s="79" t="s">
        <v>273</v>
      </c>
      <c r="BI16" s="620" t="e">
        <f>SQRT(((BI19*BJ36)^2)+((BI20*BJ35)^2)+((BI21*BJ34)^2)+((BI22*BJ29)^2)+((BI23*BJ37)^2))</f>
        <v>#VALUE!</v>
      </c>
      <c r="BJ16" s="621">
        <v>0</v>
      </c>
      <c r="BO16" s="79" t="s">
        <v>274</v>
      </c>
      <c r="BP16" s="620" t="e">
        <f>SQRT(((BP19*BQ36)^2)+((BP20*BQ35)^2)+((BP21*BQ34)^2)+((BP22*BQ29)^2)+((BP23*BQ37)^2))</f>
        <v>#VALUE!</v>
      </c>
      <c r="BQ16" s="621" t="e">
        <f>SQRT(((BP19*BQ50)^2)+((BP20*BQ49)^2)+((BP21*BQ48)^2)+((BP22*BQ43)^2)+((BP23*BQ51)^2))</f>
        <v>#VALUE!</v>
      </c>
      <c r="BV16" s="79" t="s">
        <v>275</v>
      </c>
      <c r="BW16" s="620" t="e">
        <f>SQRT(((BW19*BW24)^2)+((BW20*BW25)^2)+((BW21*BW26)^2))</f>
        <v>#VALUE!</v>
      </c>
      <c r="BX16" s="620" t="e">
        <f>SQRT(((BX19*BX24)^2)+((BX20*BX25)^2)+((BX21*BX26)^2))</f>
        <v>#VALUE!</v>
      </c>
      <c r="BY16" s="621" t="e">
        <f>0.5*SQRT(BW16^2+BX16^2)</f>
        <v>#VALUE!</v>
      </c>
      <c r="CB16" s="79" t="s">
        <v>276</v>
      </c>
      <c r="CC16" s="613">
        <f>SQRT(((CC19*CC23)^2)+((CC20*CC24)^2))</f>
        <v>0</v>
      </c>
      <c r="CG16" s="79" t="s">
        <v>277</v>
      </c>
      <c r="CH16" s="613" t="e">
        <f>SQRT(((CH19*CH23)^2)+((CH20*CH24)^2))</f>
        <v>#DIV/0!</v>
      </c>
      <c r="CL16" s="79" t="s">
        <v>278</v>
      </c>
      <c r="CM16" s="613" t="e">
        <f>SQRT(((CM19*CM22)^2))</f>
        <v>#VALUE!</v>
      </c>
      <c r="CQ16" s="79" t="s">
        <v>279</v>
      </c>
      <c r="CR16" s="613" t="e">
        <f>SQRT(((CR19*CR24)^2)+((CR20*CR25)^2)+((CR21*CR26)^2))</f>
        <v>#DIV/0!</v>
      </c>
      <c r="CV16" s="79" t="s">
        <v>484</v>
      </c>
      <c r="CW16" s="613" t="e">
        <f>SQRT(((CW19*CW23)^2)+((CW20*CW24)^2))</f>
        <v>#VALUE!</v>
      </c>
    </row>
    <row r="17" spans="1:101" ht="17.25" thickBot="1" x14ac:dyDescent="0.35">
      <c r="A17" s="87"/>
      <c r="B17" s="79" t="s">
        <v>280</v>
      </c>
      <c r="C17" s="613" t="e">
        <f>SQRT(((C20*C16)^2)+((C21*D27)^2)+((C22*D26)^2))</f>
        <v>#VALUE!</v>
      </c>
    </row>
    <row r="18" spans="1:101" ht="15.75" thickBot="1" x14ac:dyDescent="0.35">
      <c r="A18" s="87"/>
      <c r="I18" s="316" t="s">
        <v>281</v>
      </c>
      <c r="J18" s="317" t="s">
        <v>12</v>
      </c>
      <c r="K18" s="318" t="s">
        <v>13</v>
      </c>
      <c r="P18" s="95" t="s">
        <v>281</v>
      </c>
      <c r="Q18" s="323" t="s">
        <v>13</v>
      </c>
      <c r="R18" s="294" t="s">
        <v>12</v>
      </c>
      <c r="Y18" s="110" t="s">
        <v>281</v>
      </c>
      <c r="Z18" s="293"/>
      <c r="AF18" s="110" t="s">
        <v>281</v>
      </c>
      <c r="AG18" s="293"/>
      <c r="AM18" s="110" t="s">
        <v>281</v>
      </c>
      <c r="AN18" s="293"/>
      <c r="AT18" s="95" t="s">
        <v>281</v>
      </c>
      <c r="AU18" s="323" t="s">
        <v>13</v>
      </c>
      <c r="AV18" s="294" t="s">
        <v>12</v>
      </c>
      <c r="AW18" s="332"/>
      <c r="AX18" s="333"/>
      <c r="BA18" s="110" t="s">
        <v>281</v>
      </c>
      <c r="BB18" s="293"/>
      <c r="BH18" s="110" t="s">
        <v>281</v>
      </c>
      <c r="BI18" s="293"/>
      <c r="BO18" s="110" t="s">
        <v>281</v>
      </c>
      <c r="BP18" s="293"/>
      <c r="BV18" s="95" t="s">
        <v>281</v>
      </c>
      <c r="BW18" s="323" t="s">
        <v>13</v>
      </c>
      <c r="BX18" s="294" t="s">
        <v>12</v>
      </c>
      <c r="CB18" s="110" t="s">
        <v>281</v>
      </c>
      <c r="CC18" s="293"/>
      <c r="CG18" s="110" t="s">
        <v>281</v>
      </c>
      <c r="CH18" s="293"/>
      <c r="CL18" s="110" t="s">
        <v>281</v>
      </c>
      <c r="CM18" s="293"/>
      <c r="CQ18" s="110" t="s">
        <v>281</v>
      </c>
      <c r="CR18" s="293"/>
      <c r="CV18" s="110" t="s">
        <v>281</v>
      </c>
      <c r="CW18" s="293"/>
    </row>
    <row r="19" spans="1:101" ht="15.75" thickBot="1" x14ac:dyDescent="0.35">
      <c r="A19" s="87"/>
      <c r="B19" s="110" t="s">
        <v>281</v>
      </c>
      <c r="C19" s="293"/>
      <c r="E19" s="77"/>
      <c r="I19" s="319" t="s">
        <v>282</v>
      </c>
      <c r="J19" s="104" t="e">
        <f>(J30*0.75*(1-J68))/J38</f>
        <v>#N/A</v>
      </c>
      <c r="K19" s="75" t="e">
        <f>(J30*0.75*(1-J68))/J55</f>
        <v>#N/A</v>
      </c>
      <c r="P19" s="113" t="s">
        <v>283</v>
      </c>
      <c r="Q19" s="77">
        <f>Q28</f>
        <v>0.12</v>
      </c>
      <c r="R19" s="85">
        <f>R28</f>
        <v>0.72</v>
      </c>
      <c r="Y19" s="113" t="s">
        <v>284</v>
      </c>
      <c r="Z19" s="295" t="str">
        <f>Z54</f>
        <v>invalid wash temp. selections on General Info &amp; Test Results tab</v>
      </c>
      <c r="AF19" s="113" t="s">
        <v>285</v>
      </c>
      <c r="AG19" s="295" t="str">
        <f>AG54</f>
        <v>invalid wash temp. selections on General Info &amp; Test Results tab</v>
      </c>
      <c r="AM19" s="113" t="s">
        <v>286</v>
      </c>
      <c r="AN19" s="295" t="str">
        <f>AN54</f>
        <v>invalid wash temp. selections on General Info &amp; Test Results tab</v>
      </c>
      <c r="AT19" s="113" t="s">
        <v>287</v>
      </c>
      <c r="AU19" s="329">
        <f>AU30</f>
        <v>0.12</v>
      </c>
      <c r="AV19" s="295">
        <f>AV30</f>
        <v>0.72</v>
      </c>
      <c r="AW19" s="334"/>
      <c r="AX19" s="333"/>
      <c r="BA19" s="113" t="s">
        <v>288</v>
      </c>
      <c r="BB19" s="295" t="e">
        <f>BB54*$BB$61*$BB$62</f>
        <v>#VALUE!</v>
      </c>
      <c r="BH19" s="113" t="s">
        <v>289</v>
      </c>
      <c r="BI19" s="295" t="e">
        <f>BI54*$BB$61*$BB$62</f>
        <v>#VALUE!</v>
      </c>
      <c r="BO19" s="113" t="s">
        <v>290</v>
      </c>
      <c r="BP19" s="295" t="e">
        <f>BP54*$BB$61*$BB$62</f>
        <v>#VALUE!</v>
      </c>
      <c r="BV19" s="113" t="s">
        <v>291</v>
      </c>
      <c r="BW19" s="329">
        <f>BW30</f>
        <v>0.12</v>
      </c>
      <c r="BX19" s="295">
        <f>BX30</f>
        <v>0.72</v>
      </c>
      <c r="CB19" s="113" t="s">
        <v>292</v>
      </c>
      <c r="CC19" s="295">
        <v>1</v>
      </c>
      <c r="CG19" s="113" t="s">
        <v>293</v>
      </c>
      <c r="CH19" s="295" t="e">
        <f>1/CH27</f>
        <v>#DIV/0!</v>
      </c>
      <c r="CL19" s="79" t="s">
        <v>294</v>
      </c>
      <c r="CM19" s="296" t="e">
        <f>CM25*CM26*CM29*CM30</f>
        <v>#VALUE!</v>
      </c>
      <c r="CQ19" s="113" t="s">
        <v>295</v>
      </c>
      <c r="CR19" s="295" t="e">
        <f>1/(CR32+CR35)</f>
        <v>#DIV/0!</v>
      </c>
      <c r="CV19" s="113" t="s">
        <v>485</v>
      </c>
      <c r="CW19" s="295" t="e">
        <f>-CW30/CW27^2</f>
        <v>#VALUE!</v>
      </c>
    </row>
    <row r="20" spans="1:101" ht="15.75" thickBot="1" x14ac:dyDescent="0.35">
      <c r="A20" s="87"/>
      <c r="B20" s="113" t="s">
        <v>309</v>
      </c>
      <c r="C20" s="85" t="e">
        <f>(C26-C27)/C29^2</f>
        <v>#VALUE!</v>
      </c>
      <c r="I20" s="319" t="s">
        <v>296</v>
      </c>
      <c r="J20" s="104" t="e">
        <f>(J30*0.75*(J68-1)*J39)/J38^2</f>
        <v>#N/A</v>
      </c>
      <c r="K20" s="75" t="e">
        <f>(J30*0.75*(J68-1)*J56)/J55^2</f>
        <v>#N/A</v>
      </c>
      <c r="P20" s="113" t="s">
        <v>297</v>
      </c>
      <c r="Q20" s="77">
        <f>Q28</f>
        <v>0.12</v>
      </c>
      <c r="R20" s="85">
        <f>R28</f>
        <v>0.72</v>
      </c>
      <c r="Y20" s="113" t="s">
        <v>298</v>
      </c>
      <c r="Z20" s="295" t="str">
        <f>Z55</f>
        <v>invalid wash temp. selections on General Info &amp; Test Results tab</v>
      </c>
      <c r="AF20" s="113" t="s">
        <v>299</v>
      </c>
      <c r="AG20" s="295" t="str">
        <f>AG55</f>
        <v>invalid wash temp. selections on General Info &amp; Test Results tab</v>
      </c>
      <c r="AM20" s="113" t="s">
        <v>300</v>
      </c>
      <c r="AN20" s="295" t="str">
        <f>AN55</f>
        <v>invalid wash temp. selections on General Info &amp; Test Results tab</v>
      </c>
      <c r="AT20" s="113" t="s">
        <v>301</v>
      </c>
      <c r="AU20" s="329">
        <f t="shared" ref="AU20:AV21" si="0">AU31</f>
        <v>0.74</v>
      </c>
      <c r="AV20" s="295">
        <f t="shared" si="0"/>
        <v>0</v>
      </c>
      <c r="AW20" s="334"/>
      <c r="AX20" s="333"/>
      <c r="BA20" s="113" t="s">
        <v>302</v>
      </c>
      <c r="BB20" s="295" t="e">
        <f>BB55*$BB$61*$BB$62</f>
        <v>#VALUE!</v>
      </c>
      <c r="BH20" s="113" t="s">
        <v>303</v>
      </c>
      <c r="BI20" s="295" t="e">
        <f>BI55*$BB$61*$BB$62</f>
        <v>#VALUE!</v>
      </c>
      <c r="BO20" s="113" t="s">
        <v>304</v>
      </c>
      <c r="BP20" s="295" t="e">
        <f>BP55*$BB$61*$BB$62</f>
        <v>#VALUE!</v>
      </c>
      <c r="BV20" s="113" t="s">
        <v>305</v>
      </c>
      <c r="BW20" s="329">
        <f>BW31</f>
        <v>0.74</v>
      </c>
      <c r="BX20" s="295">
        <f t="shared" ref="BX20:BX21" si="1">BX31</f>
        <v>0</v>
      </c>
      <c r="CB20" s="79" t="s">
        <v>306</v>
      </c>
      <c r="CC20" s="296">
        <v>1</v>
      </c>
      <c r="CG20" s="79" t="s">
        <v>307</v>
      </c>
      <c r="CH20" s="296" t="e">
        <f>-CH30/CH27^2</f>
        <v>#VALUE!</v>
      </c>
      <c r="CQ20" s="113" t="s">
        <v>308</v>
      </c>
      <c r="CR20" s="295" t="e">
        <f>-CR29/(CR32+CR35)^2</f>
        <v>#VALUE!</v>
      </c>
      <c r="CV20" s="79" t="s">
        <v>486</v>
      </c>
      <c r="CW20" s="296" t="e">
        <f>1/CW27</f>
        <v>#VALUE!</v>
      </c>
    </row>
    <row r="21" spans="1:101" ht="15.75" thickBot="1" x14ac:dyDescent="0.35">
      <c r="A21" s="87"/>
      <c r="B21" s="113" t="s">
        <v>322</v>
      </c>
      <c r="C21" s="85" t="e">
        <f>1/C29</f>
        <v>#VALUE!</v>
      </c>
      <c r="I21" s="319" t="s">
        <v>310</v>
      </c>
      <c r="J21" s="104">
        <f>IF('General Info &amp; Test Results'!C36="Yes",(J30*0.75*J68)/J41,0)</f>
        <v>0</v>
      </c>
      <c r="K21" s="75" t="e">
        <f>IF('General Info &amp; Test Results'!#REF!="Yes",(J30*0.75*J68)/J58,0)</f>
        <v>#REF!</v>
      </c>
      <c r="P21" s="113" t="s">
        <v>311</v>
      </c>
      <c r="Q21" s="77">
        <f>Q29</f>
        <v>0.74</v>
      </c>
      <c r="R21" s="85">
        <f>R29</f>
        <v>0</v>
      </c>
      <c r="Y21" s="113" t="s">
        <v>312</v>
      </c>
      <c r="Z21" s="295" t="str">
        <f>Z56</f>
        <v>invalid wash temp. selections on General Info &amp; Test Results tab</v>
      </c>
      <c r="AF21" s="113" t="s">
        <v>313</v>
      </c>
      <c r="AG21" s="295" t="str">
        <f>AG56</f>
        <v>invalid wash temp. selections on General Info &amp; Test Results tab</v>
      </c>
      <c r="AM21" s="113" t="s">
        <v>314</v>
      </c>
      <c r="AN21" s="295" t="str">
        <f>AN56</f>
        <v>invalid wash temp. selections on General Info &amp; Test Results tab</v>
      </c>
      <c r="AT21" s="79" t="s">
        <v>315</v>
      </c>
      <c r="AU21" s="341">
        <f t="shared" si="0"/>
        <v>0.14000000000000001</v>
      </c>
      <c r="AV21" s="296">
        <f t="shared" si="0"/>
        <v>0.28000000000000003</v>
      </c>
      <c r="AW21" s="334"/>
      <c r="AX21" s="333"/>
      <c r="BA21" s="113" t="s">
        <v>316</v>
      </c>
      <c r="BB21" s="295" t="e">
        <f>BB56*$BB$61*$BB$62</f>
        <v>#VALUE!</v>
      </c>
      <c r="BH21" s="113" t="s">
        <v>317</v>
      </c>
      <c r="BI21" s="295" t="e">
        <f>BI56*$BB$61*$BB$62</f>
        <v>#VALUE!</v>
      </c>
      <c r="BO21" s="113" t="s">
        <v>318</v>
      </c>
      <c r="BP21" s="295" t="e">
        <f>BP56*$BB$61*$BB$62</f>
        <v>#VALUE!</v>
      </c>
      <c r="BV21" s="79" t="s">
        <v>319</v>
      </c>
      <c r="BW21" s="341">
        <f>BW32</f>
        <v>0.14000000000000001</v>
      </c>
      <c r="BX21" s="296">
        <f t="shared" si="1"/>
        <v>0.28000000000000003</v>
      </c>
      <c r="CL21" s="95" t="s">
        <v>320</v>
      </c>
      <c r="CM21" s="97"/>
      <c r="CQ21" s="79" t="s">
        <v>321</v>
      </c>
      <c r="CR21" s="296" t="e">
        <f>-CR29/(CR32+CR35)^2</f>
        <v>#VALUE!</v>
      </c>
    </row>
    <row r="22" spans="1:101" ht="15.75" thickBot="1" x14ac:dyDescent="0.35">
      <c r="A22" s="87"/>
      <c r="B22" s="79" t="s">
        <v>332</v>
      </c>
      <c r="C22" s="86" t="e">
        <f>-1/C29</f>
        <v>#VALUE!</v>
      </c>
      <c r="I22" s="319" t="s">
        <v>323</v>
      </c>
      <c r="J22" s="104">
        <f>IF('General Info &amp; Test Results'!C36="Yes",(-J30*0.75*J68*J42)/J41^2,0)</f>
        <v>0</v>
      </c>
      <c r="K22" s="75" t="e">
        <f>IF('General Info &amp; Test Results'!#REF!="Yes",(-J30*0.75*J68*J59)/J58^2,0)</f>
        <v>#REF!</v>
      </c>
      <c r="P22" s="113" t="s">
        <v>324</v>
      </c>
      <c r="Q22" s="77">
        <f>Q29</f>
        <v>0.74</v>
      </c>
      <c r="R22" s="85">
        <f>R29</f>
        <v>0</v>
      </c>
      <c r="Y22" s="113" t="s">
        <v>325</v>
      </c>
      <c r="Z22" s="295" t="str">
        <f>Z57</f>
        <v>invalid wash temp. selections on General Info &amp; Test Results tab</v>
      </c>
      <c r="AF22" s="113" t="s">
        <v>326</v>
      </c>
      <c r="AG22" s="295" t="str">
        <f>AG57</f>
        <v>invalid wash temp. selections on General Info &amp; Test Results tab</v>
      </c>
      <c r="AM22" s="113" t="s">
        <v>327</v>
      </c>
      <c r="AN22" s="295" t="str">
        <f>AN57</f>
        <v>invalid wash temp. selections on General Info &amp; Test Results tab</v>
      </c>
      <c r="AW22" s="333"/>
      <c r="AX22" s="333"/>
      <c r="BA22" s="113" t="s">
        <v>328</v>
      </c>
      <c r="BB22" s="295" t="e">
        <f>BB57*$BB$61*$BB$62</f>
        <v>#VALUE!</v>
      </c>
      <c r="BH22" s="113" t="s">
        <v>329</v>
      </c>
      <c r="BI22" s="295" t="e">
        <f>BI57*$BB$61*$BB$62</f>
        <v>#VALUE!</v>
      </c>
      <c r="BO22" s="113" t="s">
        <v>330</v>
      </c>
      <c r="BP22" s="295" t="e">
        <f>BP57*$BB$61*$BB$62</f>
        <v>#VALUE!</v>
      </c>
      <c r="CB22" s="95" t="s">
        <v>320</v>
      </c>
      <c r="CC22" s="97"/>
      <c r="CG22" s="95" t="s">
        <v>320</v>
      </c>
      <c r="CH22" s="97"/>
      <c r="CL22" s="79" t="s">
        <v>331</v>
      </c>
      <c r="CM22" s="297" t="b">
        <f>L13</f>
        <v>0</v>
      </c>
      <c r="CV22" s="95" t="s">
        <v>320</v>
      </c>
      <c r="CW22" s="97"/>
    </row>
    <row r="23" spans="1:101" ht="15.75" thickBot="1" x14ac:dyDescent="0.35">
      <c r="A23" s="87"/>
      <c r="I23" s="319" t="s">
        <v>333</v>
      </c>
      <c r="J23" s="104">
        <f>IF('General Info &amp; Test Results'!C37="Yes",(J30*0.25*(1-J68))/J44,0)</f>
        <v>0</v>
      </c>
      <c r="K23" s="75" t="e">
        <f>IF('General Info &amp; Test Results'!#REF!="Yes",(J30*0.25*(1-J68))/J61,0)</f>
        <v>#REF!</v>
      </c>
      <c r="P23" s="113" t="s">
        <v>334</v>
      </c>
      <c r="Q23" s="77">
        <f>Q30</f>
        <v>0.14000000000000001</v>
      </c>
      <c r="R23" s="85">
        <f>R30</f>
        <v>0.18</v>
      </c>
      <c r="Y23" s="79" t="s">
        <v>335</v>
      </c>
      <c r="Z23" s="296" t="str">
        <f>Z58</f>
        <v>invalid wash temp. selections on General Info &amp; Test Results tab</v>
      </c>
      <c r="AF23" s="79" t="s">
        <v>336</v>
      </c>
      <c r="AG23" s="296" t="str">
        <f>AG58</f>
        <v>invalid wash temp. selections on General Info &amp; Test Results tab</v>
      </c>
      <c r="AM23" s="79" t="s">
        <v>337</v>
      </c>
      <c r="AN23" s="296" t="str">
        <f>AN58</f>
        <v>invalid wash temp. selections on General Info &amp; Test Results tab</v>
      </c>
      <c r="AT23" s="95" t="s">
        <v>320</v>
      </c>
      <c r="AU23" s="96" t="s">
        <v>13</v>
      </c>
      <c r="AV23" s="97" t="s">
        <v>12</v>
      </c>
      <c r="AW23" s="315"/>
      <c r="AX23" s="333"/>
      <c r="BA23" s="79" t="s">
        <v>338</v>
      </c>
      <c r="BB23" s="296" t="e">
        <f>BB58*$BB$61*$BB$62</f>
        <v>#VALUE!</v>
      </c>
      <c r="BH23" s="79" t="s">
        <v>339</v>
      </c>
      <c r="BI23" s="296" t="e">
        <f>BI58*$BB$61*$BB$62</f>
        <v>#VALUE!</v>
      </c>
      <c r="BO23" s="79" t="s">
        <v>340</v>
      </c>
      <c r="BP23" s="296" t="e">
        <f>BP58*$BB$61*$BB$62</f>
        <v>#VALUE!</v>
      </c>
      <c r="BV23" s="95" t="s">
        <v>320</v>
      </c>
      <c r="BW23" s="323" t="s">
        <v>13</v>
      </c>
      <c r="BX23" s="294" t="s">
        <v>12</v>
      </c>
      <c r="CB23" s="113" t="s">
        <v>271</v>
      </c>
      <c r="CC23" s="298" t="b">
        <f>AV13</f>
        <v>0</v>
      </c>
      <c r="CG23" s="113" t="s">
        <v>280</v>
      </c>
      <c r="CH23" s="298" t="e">
        <f>C17</f>
        <v>#VALUE!</v>
      </c>
      <c r="CQ23" s="95" t="s">
        <v>320</v>
      </c>
      <c r="CR23" s="97"/>
      <c r="CV23" s="113" t="s">
        <v>280</v>
      </c>
      <c r="CW23" s="298" t="e">
        <f>C17</f>
        <v>#VALUE!</v>
      </c>
    </row>
    <row r="24" spans="1:101" ht="15.75" thickBot="1" x14ac:dyDescent="0.35">
      <c r="A24" s="87"/>
      <c r="B24" s="110" t="s">
        <v>350</v>
      </c>
      <c r="C24" s="111"/>
      <c r="D24" s="111"/>
      <c r="E24" s="112"/>
      <c r="F24" s="77"/>
      <c r="I24" s="319" t="s">
        <v>341</v>
      </c>
      <c r="J24" s="104">
        <f>IF('General Info &amp; Test Results'!C37="Yes",(J30*0.25*(J68-1)*J45)/J44^2,0)</f>
        <v>0</v>
      </c>
      <c r="K24" s="75" t="e">
        <f>IF('General Info &amp; Test Results'!#REF!="Yes",(J30*0.25*(J68-1)*J62)/J61^2,0)</f>
        <v>#REF!</v>
      </c>
      <c r="P24" s="79" t="s">
        <v>342</v>
      </c>
      <c r="Q24" s="80">
        <f>Q30</f>
        <v>0.14000000000000001</v>
      </c>
      <c r="R24" s="86">
        <f>R30</f>
        <v>0.18</v>
      </c>
      <c r="AT24" s="113" t="s">
        <v>268</v>
      </c>
      <c r="AU24" s="330" t="e">
        <f>Z16</f>
        <v>#VALUE!</v>
      </c>
      <c r="AV24" s="298" t="e">
        <f>AA16</f>
        <v>#VALUE!</v>
      </c>
      <c r="AW24" s="335"/>
      <c r="AX24" s="333"/>
      <c r="BV24" s="113" t="s">
        <v>272</v>
      </c>
      <c r="BW24" s="330" t="e">
        <f>BB16</f>
        <v>#VALUE!</v>
      </c>
      <c r="BX24" s="298" t="e">
        <f>BC16</f>
        <v>#VALUE!</v>
      </c>
      <c r="CB24" s="79" t="s">
        <v>275</v>
      </c>
      <c r="CC24" s="297" t="b">
        <f>BX13</f>
        <v>0</v>
      </c>
      <c r="CG24" s="79" t="s">
        <v>276</v>
      </c>
      <c r="CH24" s="297">
        <f>CC16</f>
        <v>0</v>
      </c>
      <c r="CL24" s="110" t="s">
        <v>343</v>
      </c>
      <c r="CM24" s="112"/>
      <c r="CQ24" s="113" t="s">
        <v>280</v>
      </c>
      <c r="CR24" s="298" t="e">
        <f>C17</f>
        <v>#VALUE!</v>
      </c>
      <c r="CV24" s="79" t="s">
        <v>487</v>
      </c>
      <c r="CW24" s="297" t="b">
        <f>R13</f>
        <v>0</v>
      </c>
    </row>
    <row r="25" spans="1:101" ht="15.75" thickBot="1" x14ac:dyDescent="0.35">
      <c r="A25" s="87"/>
      <c r="B25" s="113"/>
      <c r="C25" s="81" t="s">
        <v>354</v>
      </c>
      <c r="D25" s="114" t="s">
        <v>437</v>
      </c>
      <c r="E25" s="85"/>
      <c r="F25" s="77"/>
      <c r="I25" s="83" t="s">
        <v>344</v>
      </c>
      <c r="J25" s="104">
        <f>IF(AND('General Info &amp; Test Results'!C36="Yes",'General Info &amp; Test Results'!C37="Yes"),(J30*0.25*J68)/J47,0)</f>
        <v>0</v>
      </c>
      <c r="K25" s="75" t="e">
        <f>IF(AND('General Info &amp; Test Results'!#REF!="Yes",'General Info &amp; Test Results'!#REF!="Yes"),(J30*0.25*J68)/J64,0)</f>
        <v>#REF!</v>
      </c>
      <c r="P25" s="77"/>
      <c r="Q25" s="77"/>
      <c r="Y25" s="229" t="s">
        <v>130</v>
      </c>
      <c r="Z25" s="96"/>
      <c r="AA25" s="96"/>
      <c r="AB25" s="97"/>
      <c r="AF25" s="229" t="s">
        <v>130</v>
      </c>
      <c r="AG25" s="96"/>
      <c r="AH25" s="96"/>
      <c r="AI25" s="97"/>
      <c r="AM25" s="229" t="s">
        <v>130</v>
      </c>
      <c r="AN25" s="96"/>
      <c r="AO25" s="96"/>
      <c r="AP25" s="97"/>
      <c r="AT25" s="113" t="s">
        <v>269</v>
      </c>
      <c r="AU25" s="331" t="e">
        <f>AG16</f>
        <v>#VALUE!</v>
      </c>
      <c r="AV25" s="299">
        <f>AH16</f>
        <v>0</v>
      </c>
      <c r="AW25" s="336"/>
      <c r="AX25" s="333"/>
      <c r="BA25" s="229" t="s">
        <v>130</v>
      </c>
      <c r="BB25" s="96"/>
      <c r="BC25" s="96"/>
      <c r="BD25" s="97"/>
      <c r="BH25" s="229" t="s">
        <v>130</v>
      </c>
      <c r="BI25" s="96"/>
      <c r="BJ25" s="96"/>
      <c r="BK25" s="97"/>
      <c r="BO25" s="229" t="s">
        <v>130</v>
      </c>
      <c r="BP25" s="96"/>
      <c r="BQ25" s="96"/>
      <c r="BR25" s="97"/>
      <c r="BV25" s="113" t="s">
        <v>273</v>
      </c>
      <c r="BW25" s="331" t="e">
        <f>BI16</f>
        <v>#VALUE!</v>
      </c>
      <c r="BX25" s="299">
        <f>BJ16</f>
        <v>0</v>
      </c>
      <c r="CL25" s="128" t="s">
        <v>155</v>
      </c>
      <c r="CM25" s="246">
        <v>0.52</v>
      </c>
      <c r="CQ25" s="113" t="s">
        <v>276</v>
      </c>
      <c r="CR25" s="299">
        <f>CC16</f>
        <v>0</v>
      </c>
    </row>
    <row r="26" spans="1:101" ht="13.5" customHeight="1" thickBot="1" x14ac:dyDescent="0.35">
      <c r="A26" s="87"/>
      <c r="B26" s="113" t="s">
        <v>93</v>
      </c>
      <c r="C26" s="300">
        <f>'Test Data Inputs'!C12</f>
        <v>0</v>
      </c>
      <c r="D26" s="300">
        <f>'Test Data Inputs'!D12</f>
        <v>0</v>
      </c>
      <c r="E26" s="85" t="s">
        <v>94</v>
      </c>
      <c r="F26" s="77"/>
      <c r="I26" s="84" t="s">
        <v>345</v>
      </c>
      <c r="J26" s="106">
        <f>IF(AND('General Info &amp; Test Results'!C36="Yes",'General Info &amp; Test Results'!C37="Yes"),(-J30*0.25*J68*J48)/J47^2,0)</f>
        <v>0</v>
      </c>
      <c r="K26" s="76" t="e">
        <f>IF(AND('General Info &amp; Test Results'!#REF!="Yes",'General Info &amp; Test Results'!#REF!="Yes"),(-J30*0.25*J68*J65)/J64^2,0)</f>
        <v>#REF!</v>
      </c>
      <c r="P26" s="838" t="s">
        <v>77</v>
      </c>
      <c r="Q26" s="839"/>
      <c r="R26" s="840"/>
      <c r="Y26" s="113"/>
      <c r="Z26" s="120"/>
      <c r="AA26" s="120"/>
      <c r="AB26" s="85"/>
      <c r="AF26" s="113"/>
      <c r="AG26" s="120"/>
      <c r="AH26" s="120"/>
      <c r="AI26" s="85"/>
      <c r="AM26" s="113"/>
      <c r="AN26" s="120"/>
      <c r="AO26" s="120"/>
      <c r="AP26" s="85"/>
      <c r="AT26" s="79" t="s">
        <v>270</v>
      </c>
      <c r="AU26" s="342" t="e">
        <f>AN16</f>
        <v>#VALUE!</v>
      </c>
      <c r="AV26" s="297" t="e">
        <f>AO16</f>
        <v>#VALUE!</v>
      </c>
      <c r="AW26" s="336"/>
      <c r="AX26" s="333"/>
      <c r="BA26" s="113"/>
      <c r="BB26" s="120"/>
      <c r="BC26" s="120"/>
      <c r="BD26" s="85"/>
      <c r="BH26" s="113"/>
      <c r="BI26" s="120"/>
      <c r="BJ26" s="120"/>
      <c r="BK26" s="85"/>
      <c r="BO26" s="113"/>
      <c r="BP26" s="120"/>
      <c r="BQ26" s="120"/>
      <c r="BR26" s="85"/>
      <c r="BV26" s="79" t="s">
        <v>274</v>
      </c>
      <c r="BW26" s="342" t="e">
        <f>BP16</f>
        <v>#VALUE!</v>
      </c>
      <c r="BX26" s="297" t="e">
        <f>BQ16</f>
        <v>#VALUE!</v>
      </c>
      <c r="CG26" s="95" t="s">
        <v>346</v>
      </c>
      <c r="CH26" s="97"/>
      <c r="CL26" s="128" t="s">
        <v>157</v>
      </c>
      <c r="CM26" s="218" t="e">
        <f>'Test Data Inputs'!C22</f>
        <v>#VALUE!</v>
      </c>
      <c r="CQ26" s="79" t="s">
        <v>278</v>
      </c>
      <c r="CR26" s="297" t="e">
        <f>CM16</f>
        <v>#VALUE!</v>
      </c>
      <c r="CV26" s="95" t="s">
        <v>348</v>
      </c>
      <c r="CW26" s="97"/>
    </row>
    <row r="27" spans="1:101" ht="13.5" customHeight="1" thickBot="1" x14ac:dyDescent="0.35">
      <c r="A27" s="87"/>
      <c r="B27" s="113" t="s">
        <v>95</v>
      </c>
      <c r="C27" s="300">
        <f>'Test Data Inputs'!C13</f>
        <v>0</v>
      </c>
      <c r="D27" s="300">
        <f>'Test Data Inputs'!D13</f>
        <v>0</v>
      </c>
      <c r="E27" s="85" t="s">
        <v>94</v>
      </c>
      <c r="F27" s="77"/>
      <c r="P27" s="324" t="s">
        <v>76</v>
      </c>
      <c r="Q27" s="313" t="s">
        <v>13</v>
      </c>
      <c r="R27" s="325" t="s">
        <v>12</v>
      </c>
      <c r="Y27" s="113"/>
      <c r="Z27" s="837" t="s">
        <v>482</v>
      </c>
      <c r="AA27" s="837"/>
      <c r="AB27" s="85"/>
      <c r="AF27" s="113"/>
      <c r="AG27" s="837" t="s">
        <v>482</v>
      </c>
      <c r="AH27" s="837"/>
      <c r="AI27" s="85"/>
      <c r="AM27" s="113"/>
      <c r="AN27" s="837" t="s">
        <v>482</v>
      </c>
      <c r="AO27" s="837"/>
      <c r="AP27" s="85"/>
      <c r="AW27" s="333"/>
      <c r="AX27" s="333"/>
      <c r="BA27" s="113"/>
      <c r="BB27" s="837" t="s">
        <v>347</v>
      </c>
      <c r="BC27" s="837"/>
      <c r="BD27" s="85"/>
      <c r="BH27" s="113"/>
      <c r="BI27" s="837" t="s">
        <v>347</v>
      </c>
      <c r="BJ27" s="837"/>
      <c r="BK27" s="85"/>
      <c r="BO27" s="113"/>
      <c r="BP27" s="837" t="s">
        <v>347</v>
      </c>
      <c r="BQ27" s="837"/>
      <c r="BR27" s="85"/>
      <c r="CG27" s="79" t="s">
        <v>262</v>
      </c>
      <c r="CH27" s="301">
        <f>'Calculations - Machine Elec'!C17</f>
        <v>0</v>
      </c>
      <c r="CL27" s="128" t="s">
        <v>158</v>
      </c>
      <c r="CM27" s="264" t="b">
        <f>'Calculations - RMC'!C14</f>
        <v>0</v>
      </c>
      <c r="CV27" s="79" t="s">
        <v>349</v>
      </c>
      <c r="CW27" s="301" t="e">
        <f>C30</f>
        <v>#VALUE!</v>
      </c>
    </row>
    <row r="28" spans="1:101" ht="15" customHeight="1" thickBot="1" x14ac:dyDescent="0.35">
      <c r="A28" s="87"/>
      <c r="B28" s="115" t="s">
        <v>201</v>
      </c>
      <c r="C28" s="300">
        <f>'Test Data Inputs'!C14</f>
        <v>0</v>
      </c>
      <c r="D28" s="300">
        <f>'Test Data Inputs'!D14</f>
        <v>0</v>
      </c>
      <c r="E28" s="85" t="s">
        <v>217</v>
      </c>
      <c r="F28" s="77"/>
      <c r="I28" s="110" t="s">
        <v>86</v>
      </c>
      <c r="J28" s="293"/>
      <c r="P28" s="223" t="s">
        <v>37</v>
      </c>
      <c r="Q28" s="121">
        <v>0.12</v>
      </c>
      <c r="R28" s="85">
        <v>0.72</v>
      </c>
      <c r="Y28" s="125" t="s">
        <v>135</v>
      </c>
      <c r="Z28" s="114" t="s">
        <v>354</v>
      </c>
      <c r="AA28" s="114" t="s">
        <v>437</v>
      </c>
      <c r="AB28" s="85"/>
      <c r="AF28" s="125" t="s">
        <v>134</v>
      </c>
      <c r="AG28" s="114" t="s">
        <v>354</v>
      </c>
      <c r="AH28" s="114" t="s">
        <v>437</v>
      </c>
      <c r="AI28" s="85"/>
      <c r="AM28" s="125" t="s">
        <v>133</v>
      </c>
      <c r="AN28" s="114" t="s">
        <v>354</v>
      </c>
      <c r="AO28" s="114" t="s">
        <v>437</v>
      </c>
      <c r="AP28" s="85"/>
      <c r="AT28" s="835" t="s">
        <v>77</v>
      </c>
      <c r="AU28" s="836"/>
      <c r="AV28" s="836"/>
      <c r="AW28" s="337"/>
      <c r="AX28" s="315"/>
      <c r="BA28" s="125" t="s">
        <v>135</v>
      </c>
      <c r="BB28" s="114" t="s">
        <v>354</v>
      </c>
      <c r="BC28" s="114" t="s">
        <v>437</v>
      </c>
      <c r="BD28" s="85"/>
      <c r="BH28" s="125" t="s">
        <v>134</v>
      </c>
      <c r="BI28" s="114" t="s">
        <v>354</v>
      </c>
      <c r="BJ28" s="114" t="s">
        <v>437</v>
      </c>
      <c r="BK28" s="85"/>
      <c r="BO28" s="125" t="s">
        <v>133</v>
      </c>
      <c r="BP28" s="114" t="s">
        <v>354</v>
      </c>
      <c r="BQ28" s="114" t="s">
        <v>437</v>
      </c>
      <c r="BR28" s="85"/>
      <c r="BV28" s="174" t="s">
        <v>77</v>
      </c>
      <c r="BW28" s="175"/>
      <c r="BX28" s="344"/>
      <c r="CL28" s="128" t="s">
        <v>159</v>
      </c>
      <c r="CM28" s="264">
        <f>CM27-0.04</f>
        <v>-0.04</v>
      </c>
      <c r="CQ28" s="95" t="s">
        <v>493</v>
      </c>
      <c r="CR28" s="97"/>
      <c r="CV28" s="77"/>
      <c r="CW28" s="77"/>
    </row>
    <row r="29" spans="1:101" ht="17.25" thickBot="1" x14ac:dyDescent="0.35">
      <c r="A29" s="87"/>
      <c r="B29" s="113" t="s">
        <v>202</v>
      </c>
      <c r="C29" s="116" t="str">
        <f>'Test Data Inputs'!C15</f>
        <v>error</v>
      </c>
      <c r="D29" s="116"/>
      <c r="E29" s="85" t="s">
        <v>438</v>
      </c>
      <c r="F29" s="77"/>
      <c r="I29" s="302" t="s">
        <v>98</v>
      </c>
      <c r="J29" s="300">
        <f>'General Info &amp; Test Results'!C41</f>
        <v>0</v>
      </c>
      <c r="P29" s="223" t="s">
        <v>38</v>
      </c>
      <c r="Q29" s="121">
        <v>0.74</v>
      </c>
      <c r="R29" s="85">
        <v>0</v>
      </c>
      <c r="Y29" s="113" t="s">
        <v>117</v>
      </c>
      <c r="Z29" s="300">
        <f>'Test Data Inputs'!G127</f>
        <v>0</v>
      </c>
      <c r="AA29" s="300">
        <f>'Test Data Inputs'!H127</f>
        <v>0</v>
      </c>
      <c r="AB29" s="85"/>
      <c r="AF29" s="113" t="s">
        <v>117</v>
      </c>
      <c r="AG29" s="300">
        <f>'Test Data Inputs'!G115</f>
        <v>0</v>
      </c>
      <c r="AH29" s="300">
        <f>'Test Data Inputs'!H115</f>
        <v>0</v>
      </c>
      <c r="AI29" s="85"/>
      <c r="AM29" s="113" t="s">
        <v>117</v>
      </c>
      <c r="AN29" s="300">
        <f>'Test Data Inputs'!G103</f>
        <v>0</v>
      </c>
      <c r="AO29" s="300">
        <f>'Test Data Inputs'!H103</f>
        <v>0</v>
      </c>
      <c r="AP29" s="85"/>
      <c r="AT29" s="137" t="s">
        <v>76</v>
      </c>
      <c r="AU29" s="99">
        <f>'General Info &amp; Test Results'!C32</f>
        <v>0</v>
      </c>
      <c r="AV29" s="99" t="s">
        <v>12</v>
      </c>
      <c r="AW29" s="338"/>
      <c r="AX29" s="333"/>
      <c r="BA29" s="113" t="s">
        <v>117</v>
      </c>
      <c r="BB29" s="300">
        <f>'Test Data Inputs'!E127</f>
        <v>0</v>
      </c>
      <c r="BC29" s="300">
        <f>'Test Data Inputs'!F127</f>
        <v>0</v>
      </c>
      <c r="BD29" s="85"/>
      <c r="BH29" s="113" t="s">
        <v>117</v>
      </c>
      <c r="BI29" s="300">
        <f>'Test Data Inputs'!E115</f>
        <v>0</v>
      </c>
      <c r="BJ29" s="300">
        <f>'Test Data Inputs'!F115</f>
        <v>0</v>
      </c>
      <c r="BK29" s="85"/>
      <c r="BO29" s="113" t="s">
        <v>117</v>
      </c>
      <c r="BP29" s="300">
        <f>'Test Data Inputs'!E103</f>
        <v>0</v>
      </c>
      <c r="BQ29" s="300">
        <f>'Test Data Inputs'!F103</f>
        <v>0</v>
      </c>
      <c r="BR29" s="85"/>
      <c r="BV29" s="324" t="s">
        <v>76</v>
      </c>
      <c r="BW29" s="332" t="s">
        <v>13</v>
      </c>
      <c r="BX29" s="345" t="s">
        <v>12</v>
      </c>
      <c r="CG29" s="95" t="s">
        <v>348</v>
      </c>
      <c r="CH29" s="97"/>
      <c r="CL29" s="128" t="s">
        <v>160</v>
      </c>
      <c r="CM29" s="247">
        <v>0.5</v>
      </c>
      <c r="CQ29" s="79" t="s">
        <v>349</v>
      </c>
      <c r="CR29" s="301" t="e">
        <f>C30</f>
        <v>#VALUE!</v>
      </c>
      <c r="CV29" s="95" t="s">
        <v>353</v>
      </c>
      <c r="CW29" s="97"/>
    </row>
    <row r="30" spans="1:101" ht="15.75" thickBot="1" x14ac:dyDescent="0.35">
      <c r="A30" s="87"/>
      <c r="B30" s="117" t="s">
        <v>96</v>
      </c>
      <c r="C30" s="618" t="e">
        <f>(C27-C26)/C29</f>
        <v>#VALUE!</v>
      </c>
      <c r="D30" s="619" t="e">
        <f>C17</f>
        <v>#VALUE!</v>
      </c>
      <c r="E30" s="86" t="s">
        <v>97</v>
      </c>
      <c r="F30" s="77"/>
      <c r="I30" s="303" t="s">
        <v>99</v>
      </c>
      <c r="J30" s="304" t="e">
        <f>VLOOKUP(J29,'Drop-Downs'!B84:D99,2)</f>
        <v>#N/A</v>
      </c>
      <c r="P30" s="225" t="s">
        <v>39</v>
      </c>
      <c r="Q30" s="253">
        <v>0.14000000000000001</v>
      </c>
      <c r="R30" s="86">
        <v>0.18</v>
      </c>
      <c r="Y30" s="113" t="s">
        <v>124</v>
      </c>
      <c r="Z30" s="300">
        <f>'Test Data Inputs'!G128</f>
        <v>0</v>
      </c>
      <c r="AA30" s="300">
        <f>'Test Data Inputs'!H128</f>
        <v>0</v>
      </c>
      <c r="AB30" s="85"/>
      <c r="AF30" s="113" t="s">
        <v>124</v>
      </c>
      <c r="AG30" s="300">
        <f>'Test Data Inputs'!G116</f>
        <v>0</v>
      </c>
      <c r="AH30" s="300">
        <f>'Test Data Inputs'!H116</f>
        <v>0</v>
      </c>
      <c r="AI30" s="85"/>
      <c r="AM30" s="113" t="s">
        <v>124</v>
      </c>
      <c r="AN30" s="300">
        <f>'Test Data Inputs'!G104</f>
        <v>0</v>
      </c>
      <c r="AO30" s="300">
        <f>'Test Data Inputs'!H104</f>
        <v>0</v>
      </c>
      <c r="AP30" s="85"/>
      <c r="AT30" s="99" t="s">
        <v>37</v>
      </c>
      <c r="AU30" s="137">
        <f>0.12</f>
        <v>0.12</v>
      </c>
      <c r="AV30" s="137">
        <v>0.72</v>
      </c>
      <c r="AW30" s="121"/>
      <c r="BA30" s="113" t="s">
        <v>124</v>
      </c>
      <c r="BB30" s="300">
        <f>'Test Data Inputs'!E128</f>
        <v>0</v>
      </c>
      <c r="BC30" s="300">
        <f>'Test Data Inputs'!F128</f>
        <v>0</v>
      </c>
      <c r="BD30" s="85"/>
      <c r="BH30" s="113" t="s">
        <v>124</v>
      </c>
      <c r="BI30" s="300">
        <f>'Test Data Inputs'!E116</f>
        <v>0</v>
      </c>
      <c r="BJ30" s="300">
        <f>'Test Data Inputs'!F116</f>
        <v>0</v>
      </c>
      <c r="BK30" s="85"/>
      <c r="BO30" s="113" t="s">
        <v>124</v>
      </c>
      <c r="BP30" s="300">
        <f>'Test Data Inputs'!E104</f>
        <v>0</v>
      </c>
      <c r="BQ30" s="300">
        <f>'Test Data Inputs'!F104</f>
        <v>0</v>
      </c>
      <c r="BR30" s="85"/>
      <c r="BV30" s="223" t="s">
        <v>37</v>
      </c>
      <c r="BW30" s="121">
        <f>AU30</f>
        <v>0.12</v>
      </c>
      <c r="BX30" s="246">
        <v>0.72</v>
      </c>
      <c r="CG30" s="79" t="s">
        <v>349</v>
      </c>
      <c r="CH30" s="301" t="e">
        <f>C30</f>
        <v>#VALUE!</v>
      </c>
      <c r="CL30" s="130" t="s">
        <v>162</v>
      </c>
      <c r="CM30" s="219">
        <v>0.84</v>
      </c>
      <c r="CV30" s="79" t="s">
        <v>352</v>
      </c>
      <c r="CW30" s="301" t="b">
        <f>'Calculations -Water Consumption'!C14</f>
        <v>0</v>
      </c>
    </row>
    <row r="31" spans="1:101" ht="15.75" thickBot="1" x14ac:dyDescent="0.35">
      <c r="B31" s="107"/>
      <c r="I31" s="305" t="s">
        <v>100</v>
      </c>
      <c r="J31" s="306" t="e">
        <f>VLOOKUP(J29,'Drop-Downs'!B84:D99,3)</f>
        <v>#N/A</v>
      </c>
      <c r="P31" s="77"/>
      <c r="Q31" s="77"/>
      <c r="Y31" s="113" t="s">
        <v>125</v>
      </c>
      <c r="Z31" s="300">
        <f>'Test Data Inputs'!G129</f>
        <v>0</v>
      </c>
      <c r="AA31" s="300">
        <f>'Test Data Inputs'!H129</f>
        <v>0</v>
      </c>
      <c r="AB31" s="85"/>
      <c r="AF31" s="113" t="s">
        <v>125</v>
      </c>
      <c r="AG31" s="300">
        <f>'Test Data Inputs'!G117</f>
        <v>0</v>
      </c>
      <c r="AH31" s="300">
        <f>'Test Data Inputs'!H117</f>
        <v>0</v>
      </c>
      <c r="AI31" s="85"/>
      <c r="AM31" s="113" t="s">
        <v>125</v>
      </c>
      <c r="AN31" s="300">
        <f>'Test Data Inputs'!G105</f>
        <v>0</v>
      </c>
      <c r="AO31" s="300">
        <f>'Test Data Inputs'!H105</f>
        <v>0</v>
      </c>
      <c r="AP31" s="85"/>
      <c r="AT31" s="99" t="s">
        <v>38</v>
      </c>
      <c r="AU31" s="137">
        <f>0.74</f>
        <v>0.74</v>
      </c>
      <c r="AV31" s="137">
        <v>0</v>
      </c>
      <c r="AW31" s="121"/>
      <c r="BA31" s="113" t="s">
        <v>125</v>
      </c>
      <c r="BB31" s="300">
        <f>'Test Data Inputs'!E129</f>
        <v>0</v>
      </c>
      <c r="BC31" s="300">
        <f>'Test Data Inputs'!F129</f>
        <v>0</v>
      </c>
      <c r="BD31" s="85"/>
      <c r="BH31" s="113" t="s">
        <v>125</v>
      </c>
      <c r="BI31" s="300">
        <f>'Test Data Inputs'!E117</f>
        <v>0</v>
      </c>
      <c r="BJ31" s="300">
        <f>'Test Data Inputs'!F117</f>
        <v>0</v>
      </c>
      <c r="BK31" s="85"/>
      <c r="BO31" s="113" t="s">
        <v>125</v>
      </c>
      <c r="BP31" s="300">
        <f>'Test Data Inputs'!E105</f>
        <v>0</v>
      </c>
      <c r="BQ31" s="300">
        <f>'Test Data Inputs'!F105</f>
        <v>0</v>
      </c>
      <c r="BR31" s="85"/>
      <c r="BV31" s="223" t="s">
        <v>38</v>
      </c>
      <c r="BW31" s="121">
        <f>AU31</f>
        <v>0.74</v>
      </c>
      <c r="BX31" s="246">
        <v>0</v>
      </c>
      <c r="CQ31" s="95" t="s">
        <v>346</v>
      </c>
      <c r="CR31" s="97"/>
    </row>
    <row r="32" spans="1:101" ht="15.75" thickBot="1" x14ac:dyDescent="0.35">
      <c r="E32" s="118"/>
      <c r="P32" s="229" t="s">
        <v>130</v>
      </c>
      <c r="Q32" s="96"/>
      <c r="R32" s="96"/>
      <c r="S32" s="96"/>
      <c r="T32" s="96"/>
      <c r="U32" s="97"/>
      <c r="Y32" s="113" t="s">
        <v>126</v>
      </c>
      <c r="Z32" s="300">
        <f>'Test Data Inputs'!G130</f>
        <v>0</v>
      </c>
      <c r="AA32" s="300">
        <f>'Test Data Inputs'!H130</f>
        <v>0</v>
      </c>
      <c r="AB32" s="85"/>
      <c r="AF32" s="113" t="s">
        <v>126</v>
      </c>
      <c r="AG32" s="300">
        <f>'Test Data Inputs'!G118</f>
        <v>0</v>
      </c>
      <c r="AH32" s="300">
        <f>'Test Data Inputs'!H118</f>
        <v>0</v>
      </c>
      <c r="AI32" s="85"/>
      <c r="AM32" s="113" t="s">
        <v>126</v>
      </c>
      <c r="AN32" s="300">
        <f>'Test Data Inputs'!G106</f>
        <v>0</v>
      </c>
      <c r="AO32" s="300">
        <f>'Test Data Inputs'!H106</f>
        <v>0</v>
      </c>
      <c r="AP32" s="85"/>
      <c r="AT32" s="99" t="s">
        <v>39</v>
      </c>
      <c r="AU32" s="137">
        <f>0.14</f>
        <v>0.14000000000000001</v>
      </c>
      <c r="AV32" s="137">
        <v>0.28000000000000003</v>
      </c>
      <c r="AW32" s="121"/>
      <c r="BA32" s="113" t="s">
        <v>126</v>
      </c>
      <c r="BB32" s="300">
        <f>'Test Data Inputs'!E130</f>
        <v>0</v>
      </c>
      <c r="BC32" s="300">
        <f>'Test Data Inputs'!F130</f>
        <v>0</v>
      </c>
      <c r="BD32" s="85"/>
      <c r="BH32" s="113" t="s">
        <v>126</v>
      </c>
      <c r="BI32" s="300">
        <f>'Test Data Inputs'!E118</f>
        <v>0</v>
      </c>
      <c r="BJ32" s="300">
        <f>'Test Data Inputs'!F118</f>
        <v>0</v>
      </c>
      <c r="BK32" s="85"/>
      <c r="BO32" s="113" t="s">
        <v>126</v>
      </c>
      <c r="BP32" s="300">
        <f>'Test Data Inputs'!E106</f>
        <v>0</v>
      </c>
      <c r="BQ32" s="300">
        <f>'Test Data Inputs'!F106</f>
        <v>0</v>
      </c>
      <c r="BR32" s="85"/>
      <c r="BV32" s="225" t="s">
        <v>39</v>
      </c>
      <c r="BW32" s="253">
        <f>AU32</f>
        <v>0.14000000000000001</v>
      </c>
      <c r="BX32" s="254">
        <v>0.28000000000000003</v>
      </c>
      <c r="CQ32" s="79" t="s">
        <v>262</v>
      </c>
      <c r="CR32" s="301">
        <f>'Calculations - Machine Elec'!C17</f>
        <v>0</v>
      </c>
    </row>
    <row r="33" spans="2:96" ht="12.75" customHeight="1" thickBot="1" x14ac:dyDescent="0.35">
      <c r="B33" s="118"/>
      <c r="C33" s="118"/>
      <c r="D33" s="118"/>
      <c r="I33" s="95" t="s">
        <v>480</v>
      </c>
      <c r="J33" s="96"/>
      <c r="K33" s="96"/>
      <c r="L33" s="97"/>
      <c r="P33" s="113"/>
      <c r="Q33" s="837" t="s">
        <v>118</v>
      </c>
      <c r="R33" s="837"/>
      <c r="S33" s="837" t="s">
        <v>347</v>
      </c>
      <c r="T33" s="837"/>
      <c r="U33" s="85"/>
      <c r="Y33" s="113" t="s">
        <v>127</v>
      </c>
      <c r="Z33" s="300">
        <f>'Test Data Inputs'!G131</f>
        <v>0</v>
      </c>
      <c r="AA33" s="300">
        <f>'Test Data Inputs'!H131</f>
        <v>0</v>
      </c>
      <c r="AB33" s="85"/>
      <c r="AF33" s="113" t="s">
        <v>127</v>
      </c>
      <c r="AG33" s="300">
        <f>'Test Data Inputs'!G119</f>
        <v>0</v>
      </c>
      <c r="AH33" s="300">
        <f>'Test Data Inputs'!H119</f>
        <v>0</v>
      </c>
      <c r="AI33" s="85"/>
      <c r="AM33" s="113" t="s">
        <v>127</v>
      </c>
      <c r="AN33" s="300">
        <f>'Test Data Inputs'!G107</f>
        <v>0</v>
      </c>
      <c r="AO33" s="300">
        <f>'Test Data Inputs'!H107</f>
        <v>0</v>
      </c>
      <c r="AP33" s="85"/>
      <c r="BA33" s="113" t="s">
        <v>127</v>
      </c>
      <c r="BB33" s="300">
        <f>'Test Data Inputs'!E131</f>
        <v>0</v>
      </c>
      <c r="BC33" s="300">
        <f>'Test Data Inputs'!F131</f>
        <v>0</v>
      </c>
      <c r="BD33" s="85"/>
      <c r="BH33" s="113" t="s">
        <v>127</v>
      </c>
      <c r="BI33" s="300">
        <f>'Test Data Inputs'!E119</f>
        <v>0</v>
      </c>
      <c r="BJ33" s="300">
        <f>'Test Data Inputs'!F119</f>
        <v>0</v>
      </c>
      <c r="BK33" s="85"/>
      <c r="BO33" s="113" t="s">
        <v>127</v>
      </c>
      <c r="BP33" s="300">
        <f>'Test Data Inputs'!E107</f>
        <v>0</v>
      </c>
      <c r="BQ33" s="300">
        <f>'Test Data Inputs'!F107</f>
        <v>0</v>
      </c>
      <c r="BR33" s="85"/>
    </row>
    <row r="34" spans="2:96" x14ac:dyDescent="0.3">
      <c r="C34" s="118"/>
      <c r="I34" s="113" t="s">
        <v>106</v>
      </c>
      <c r="J34" s="121">
        <f>'General Info &amp; Test Results'!C36</f>
        <v>0</v>
      </c>
      <c r="K34" s="77" t="s">
        <v>412</v>
      </c>
      <c r="L34" s="85"/>
      <c r="P34" s="125" t="s">
        <v>133</v>
      </c>
      <c r="Q34" s="81" t="s">
        <v>354</v>
      </c>
      <c r="R34" s="114" t="s">
        <v>437</v>
      </c>
      <c r="S34" s="81" t="s">
        <v>354</v>
      </c>
      <c r="T34" s="114" t="s">
        <v>437</v>
      </c>
      <c r="U34" s="85"/>
      <c r="Y34" s="113" t="s">
        <v>128</v>
      </c>
      <c r="Z34" s="300" t="str">
        <f>'Test Data Inputs'!G132</f>
        <v/>
      </c>
      <c r="AA34" s="300" t="str">
        <f>'Test Data Inputs'!H132</f>
        <v>error</v>
      </c>
      <c r="AB34" s="85"/>
      <c r="AF34" s="113" t="s">
        <v>212</v>
      </c>
      <c r="AG34" s="300" t="str">
        <f>'Test Data Inputs'!G120</f>
        <v/>
      </c>
      <c r="AH34" s="300" t="str">
        <f>'Test Data Inputs'!H120</f>
        <v>error</v>
      </c>
      <c r="AI34" s="85"/>
      <c r="AM34" s="113" t="s">
        <v>212</v>
      </c>
      <c r="AN34" s="300" t="str">
        <f>'Test Data Inputs'!G108</f>
        <v/>
      </c>
      <c r="AO34" s="300" t="str">
        <f>'Test Data Inputs'!H108</f>
        <v>error</v>
      </c>
      <c r="AP34" s="85"/>
      <c r="BA34" s="113" t="s">
        <v>128</v>
      </c>
      <c r="BB34" s="300" t="str">
        <f>'Test Data Inputs'!E132</f>
        <v/>
      </c>
      <c r="BC34" s="300" t="str">
        <f>'Test Data Inputs'!F132</f>
        <v>error</v>
      </c>
      <c r="BD34" s="85"/>
      <c r="BH34" s="113" t="s">
        <v>128</v>
      </c>
      <c r="BI34" s="300" t="str">
        <f>'Test Data Inputs'!E120</f>
        <v/>
      </c>
      <c r="BJ34" s="300" t="str">
        <f>'Test Data Inputs'!F120</f>
        <v>error</v>
      </c>
      <c r="BK34" s="85"/>
      <c r="BO34" s="113" t="s">
        <v>128</v>
      </c>
      <c r="BP34" s="300" t="str">
        <f>'Test Data Inputs'!E108</f>
        <v/>
      </c>
      <c r="BQ34" s="300" t="str">
        <f>'Test Data Inputs'!F108</f>
        <v>error</v>
      </c>
      <c r="BR34" s="85"/>
      <c r="CQ34" s="95" t="s">
        <v>351</v>
      </c>
      <c r="CR34" s="97"/>
    </row>
    <row r="35" spans="2:96" ht="15.75" thickBot="1" x14ac:dyDescent="0.35">
      <c r="D35" s="307"/>
      <c r="I35" s="113" t="s">
        <v>102</v>
      </c>
      <c r="J35" s="121">
        <f>'General Info &amp; Test Results'!C37</f>
        <v>0</v>
      </c>
      <c r="K35" s="77" t="s">
        <v>412</v>
      </c>
      <c r="L35" s="85"/>
      <c r="P35" s="113" t="s">
        <v>117</v>
      </c>
      <c r="Q35" s="300">
        <f>'Test Data Inputs'!C103</f>
        <v>0</v>
      </c>
      <c r="R35" s="300">
        <f>'Test Data Inputs'!D103</f>
        <v>0</v>
      </c>
      <c r="S35" s="300">
        <f>'Test Data Inputs'!E103</f>
        <v>0</v>
      </c>
      <c r="T35" s="300">
        <f>'Test Data Inputs'!F103</f>
        <v>0</v>
      </c>
      <c r="U35" s="85"/>
      <c r="Y35" s="113" t="s">
        <v>121</v>
      </c>
      <c r="Z35" s="300">
        <f>'Test Data Inputs'!G133</f>
        <v>0</v>
      </c>
      <c r="AA35" s="300">
        <f>'Test Data Inputs'!H133</f>
        <v>0</v>
      </c>
      <c r="AB35" s="85"/>
      <c r="AF35" s="113" t="s">
        <v>121</v>
      </c>
      <c r="AG35" s="300">
        <f>'Test Data Inputs'!G121</f>
        <v>0</v>
      </c>
      <c r="AH35" s="300">
        <f>'Test Data Inputs'!H121</f>
        <v>0</v>
      </c>
      <c r="AI35" s="85"/>
      <c r="AM35" s="113" t="s">
        <v>121</v>
      </c>
      <c r="AN35" s="300">
        <f>'Test Data Inputs'!G109</f>
        <v>0</v>
      </c>
      <c r="AO35" s="300">
        <f>'Test Data Inputs'!H109</f>
        <v>0</v>
      </c>
      <c r="AP35" s="85"/>
      <c r="BA35" s="113" t="s">
        <v>121</v>
      </c>
      <c r="BB35" s="300">
        <f>'Test Data Inputs'!E133</f>
        <v>0</v>
      </c>
      <c r="BC35" s="300">
        <f>'Test Data Inputs'!F133</f>
        <v>0</v>
      </c>
      <c r="BD35" s="85"/>
      <c r="BH35" s="113" t="s">
        <v>121</v>
      </c>
      <c r="BI35" s="300">
        <f>'Test Data Inputs'!E121</f>
        <v>0</v>
      </c>
      <c r="BJ35" s="300">
        <f>'Test Data Inputs'!F121</f>
        <v>0</v>
      </c>
      <c r="BK35" s="85"/>
      <c r="BO35" s="113" t="s">
        <v>121</v>
      </c>
      <c r="BP35" s="300">
        <f>'Test Data Inputs'!E109</f>
        <v>0</v>
      </c>
      <c r="BQ35" s="300">
        <f>'Test Data Inputs'!F109</f>
        <v>0</v>
      </c>
      <c r="BR35" s="85"/>
      <c r="CQ35" s="79" t="s">
        <v>264</v>
      </c>
      <c r="CR35" s="301" t="b">
        <f>'Calculations - Dryer Energy'!C14</f>
        <v>0</v>
      </c>
    </row>
    <row r="36" spans="2:96" x14ac:dyDescent="0.3">
      <c r="I36" s="113"/>
      <c r="J36" s="121"/>
      <c r="K36" s="121"/>
      <c r="L36" s="85"/>
      <c r="P36" s="113"/>
      <c r="Q36" s="120"/>
      <c r="R36" s="120"/>
      <c r="S36" s="120"/>
      <c r="T36" s="120"/>
      <c r="U36" s="85"/>
      <c r="Y36" s="113" t="s">
        <v>122</v>
      </c>
      <c r="Z36" s="300">
        <f>'Test Data Inputs'!G134</f>
        <v>0</v>
      </c>
      <c r="AA36" s="300">
        <f>'Test Data Inputs'!H134</f>
        <v>0</v>
      </c>
      <c r="AB36" s="85"/>
      <c r="AF36" s="113" t="s">
        <v>122</v>
      </c>
      <c r="AG36" s="300">
        <f>'Test Data Inputs'!G122</f>
        <v>0</v>
      </c>
      <c r="AH36" s="300">
        <f>'Test Data Inputs'!H122</f>
        <v>0</v>
      </c>
      <c r="AI36" s="85"/>
      <c r="AM36" s="113" t="s">
        <v>122</v>
      </c>
      <c r="AN36" s="300">
        <f>'Test Data Inputs'!G110</f>
        <v>0</v>
      </c>
      <c r="AO36" s="300">
        <f>'Test Data Inputs'!H110</f>
        <v>0</v>
      </c>
      <c r="AP36" s="85"/>
      <c r="BA36" s="113" t="s">
        <v>122</v>
      </c>
      <c r="BB36" s="300">
        <f>'Test Data Inputs'!E134</f>
        <v>0</v>
      </c>
      <c r="BC36" s="300">
        <f>'Test Data Inputs'!F134</f>
        <v>0</v>
      </c>
      <c r="BD36" s="85"/>
      <c r="BH36" s="113" t="s">
        <v>122</v>
      </c>
      <c r="BI36" s="300">
        <f>'Test Data Inputs'!E122</f>
        <v>0</v>
      </c>
      <c r="BJ36" s="300">
        <f>'Test Data Inputs'!F122</f>
        <v>0</v>
      </c>
      <c r="BK36" s="85"/>
      <c r="BO36" s="113" t="s">
        <v>122</v>
      </c>
      <c r="BP36" s="300">
        <f>'Test Data Inputs'!E110</f>
        <v>0</v>
      </c>
      <c r="BQ36" s="300">
        <f>'Test Data Inputs'!F110</f>
        <v>0</v>
      </c>
      <c r="BR36" s="85"/>
    </row>
    <row r="37" spans="2:96" ht="15.75" thickBot="1" x14ac:dyDescent="0.35">
      <c r="I37" s="125" t="s">
        <v>107</v>
      </c>
      <c r="J37" s="81" t="s">
        <v>354</v>
      </c>
      <c r="K37" s="114" t="s">
        <v>437</v>
      </c>
      <c r="L37" s="85"/>
      <c r="P37" s="113"/>
      <c r="Q37" s="837" t="s">
        <v>118</v>
      </c>
      <c r="R37" s="837"/>
      <c r="S37" s="837" t="s">
        <v>347</v>
      </c>
      <c r="T37" s="837"/>
      <c r="U37" s="85"/>
      <c r="Y37" s="79" t="s">
        <v>442</v>
      </c>
      <c r="Z37" s="300">
        <f>'Test Data Inputs'!G135</f>
        <v>0</v>
      </c>
      <c r="AA37" s="300">
        <f>'Test Data Inputs'!H135</f>
        <v>0</v>
      </c>
      <c r="AB37" s="86"/>
      <c r="AF37" s="79" t="s">
        <v>441</v>
      </c>
      <c r="AG37" s="300">
        <f>'Test Data Inputs'!G123</f>
        <v>0</v>
      </c>
      <c r="AH37" s="300">
        <f>'Test Data Inputs'!H123</f>
        <v>0</v>
      </c>
      <c r="AI37" s="86"/>
      <c r="AM37" s="79" t="s">
        <v>441</v>
      </c>
      <c r="AN37" s="300">
        <f>'Test Data Inputs'!G111</f>
        <v>0</v>
      </c>
      <c r="AO37" s="300">
        <f>'Test Data Inputs'!H111</f>
        <v>0</v>
      </c>
      <c r="AP37" s="86"/>
      <c r="BA37" s="79" t="s">
        <v>442</v>
      </c>
      <c r="BB37" s="308">
        <f>'Test Data Inputs'!E135</f>
        <v>0</v>
      </c>
      <c r="BC37" s="308">
        <f>'Test Data Inputs'!F135</f>
        <v>0</v>
      </c>
      <c r="BD37" s="86"/>
      <c r="BH37" s="79" t="s">
        <v>442</v>
      </c>
      <c r="BI37" s="308">
        <f>'Test Data Inputs'!E123</f>
        <v>0</v>
      </c>
      <c r="BJ37" s="308">
        <f>'Test Data Inputs'!F123</f>
        <v>0</v>
      </c>
      <c r="BK37" s="86"/>
      <c r="BO37" s="79" t="s">
        <v>442</v>
      </c>
      <c r="BP37" s="308">
        <f>'Test Data Inputs'!E111</f>
        <v>0</v>
      </c>
      <c r="BQ37" s="308">
        <f>'Test Data Inputs'!F111</f>
        <v>0</v>
      </c>
      <c r="BR37" s="86"/>
    </row>
    <row r="38" spans="2:96" ht="16.5" customHeight="1" thickBot="1" x14ac:dyDescent="0.35">
      <c r="I38" s="113" t="s">
        <v>439</v>
      </c>
      <c r="J38" s="300">
        <f>'Test Data Inputs'!C31</f>
        <v>0</v>
      </c>
      <c r="K38" s="300">
        <f>'Test Data Inputs'!D31</f>
        <v>0</v>
      </c>
      <c r="L38" s="85" t="s">
        <v>94</v>
      </c>
      <c r="P38" s="125" t="s">
        <v>134</v>
      </c>
      <c r="Q38" s="81" t="s">
        <v>354</v>
      </c>
      <c r="R38" s="309" t="s">
        <v>437</v>
      </c>
      <c r="S38" s="81" t="s">
        <v>354</v>
      </c>
      <c r="T38" s="309" t="s">
        <v>437</v>
      </c>
      <c r="U38" s="85"/>
    </row>
    <row r="39" spans="2:96" ht="16.5" customHeight="1" x14ac:dyDescent="0.3">
      <c r="I39" s="113" t="s">
        <v>440</v>
      </c>
      <c r="J39" s="300">
        <f>'Test Data Inputs'!C32</f>
        <v>0</v>
      </c>
      <c r="K39" s="300">
        <f>'Test Data Inputs'!D32</f>
        <v>0</v>
      </c>
      <c r="L39" s="85" t="s">
        <v>94</v>
      </c>
      <c r="P39" s="113" t="s">
        <v>117</v>
      </c>
      <c r="Q39" s="300">
        <f>'Test Data Inputs'!C115</f>
        <v>0</v>
      </c>
      <c r="R39" s="300">
        <f>'Test Data Inputs'!D115</f>
        <v>0</v>
      </c>
      <c r="S39" s="300">
        <f>'Test Data Inputs'!E115</f>
        <v>0</v>
      </c>
      <c r="T39" s="300">
        <f>'Test Data Inputs'!F115</f>
        <v>0</v>
      </c>
      <c r="U39" s="85"/>
      <c r="Y39" s="229" t="s">
        <v>129</v>
      </c>
      <c r="Z39" s="96"/>
      <c r="AA39" s="96"/>
      <c r="AF39" s="229" t="s">
        <v>129</v>
      </c>
      <c r="AG39" s="96"/>
      <c r="AH39" s="96"/>
      <c r="AI39" s="97"/>
      <c r="AM39" s="229" t="s">
        <v>129</v>
      </c>
      <c r="AN39" s="96"/>
      <c r="AO39" s="96"/>
      <c r="AP39" s="97"/>
      <c r="BA39" s="229" t="s">
        <v>129</v>
      </c>
      <c r="BB39" s="96"/>
      <c r="BC39" s="96"/>
      <c r="BD39" s="97"/>
      <c r="BH39" s="229" t="s">
        <v>129</v>
      </c>
      <c r="BI39" s="96"/>
      <c r="BJ39" s="96"/>
      <c r="BK39" s="97"/>
      <c r="BO39" s="229" t="s">
        <v>129</v>
      </c>
      <c r="BP39" s="96"/>
      <c r="BQ39" s="96"/>
      <c r="BR39" s="97"/>
    </row>
    <row r="40" spans="2:96" ht="13.5" customHeight="1" x14ac:dyDescent="0.3">
      <c r="I40" s="125" t="s">
        <v>108</v>
      </c>
      <c r="J40" s="77"/>
      <c r="K40" s="77"/>
      <c r="L40" s="85"/>
      <c r="P40" s="113"/>
      <c r="Q40" s="120"/>
      <c r="R40" s="120"/>
      <c r="S40" s="120"/>
      <c r="T40" s="120"/>
      <c r="U40" s="85"/>
      <c r="Y40" s="113"/>
      <c r="Z40" s="120"/>
      <c r="AA40" s="120"/>
      <c r="AF40" s="113"/>
      <c r="AG40" s="120"/>
      <c r="AH40" s="120"/>
      <c r="AI40" s="85"/>
      <c r="AM40" s="113"/>
      <c r="AN40" s="120"/>
      <c r="AO40" s="120"/>
      <c r="AP40" s="85"/>
      <c r="BA40" s="113"/>
      <c r="BB40" s="120"/>
      <c r="BC40" s="120"/>
      <c r="BD40" s="85"/>
      <c r="BH40" s="113"/>
      <c r="BI40" s="120"/>
      <c r="BJ40" s="120"/>
      <c r="BK40" s="85"/>
      <c r="BO40" s="113"/>
      <c r="BP40" s="120"/>
      <c r="BQ40" s="120"/>
      <c r="BR40" s="85"/>
    </row>
    <row r="41" spans="2:96" x14ac:dyDescent="0.3">
      <c r="I41" s="113" t="s">
        <v>439</v>
      </c>
      <c r="J41" s="300">
        <f>'Test Data Inputs'!C34</f>
        <v>0</v>
      </c>
      <c r="K41" s="300">
        <f>'Test Data Inputs'!D34</f>
        <v>0</v>
      </c>
      <c r="L41" s="85" t="s">
        <v>94</v>
      </c>
      <c r="P41" s="113"/>
      <c r="Q41" s="837" t="s">
        <v>118</v>
      </c>
      <c r="R41" s="837"/>
      <c r="S41" s="837" t="s">
        <v>347</v>
      </c>
      <c r="T41" s="837"/>
      <c r="U41" s="85"/>
      <c r="Y41" s="113"/>
      <c r="Z41" s="837" t="s">
        <v>482</v>
      </c>
      <c r="AA41" s="837"/>
      <c r="AF41" s="113"/>
      <c r="AG41" s="837" t="s">
        <v>482</v>
      </c>
      <c r="AH41" s="837"/>
      <c r="AI41" s="85"/>
      <c r="AM41" s="113"/>
      <c r="AN41" s="837" t="s">
        <v>482</v>
      </c>
      <c r="AO41" s="837"/>
      <c r="AP41" s="85"/>
      <c r="BA41" s="113"/>
      <c r="BB41" s="837" t="s">
        <v>347</v>
      </c>
      <c r="BC41" s="837"/>
      <c r="BD41" s="85"/>
      <c r="BH41" s="113"/>
      <c r="BI41" s="837" t="s">
        <v>347</v>
      </c>
      <c r="BJ41" s="837"/>
      <c r="BK41" s="85"/>
      <c r="BO41" s="113"/>
      <c r="BP41" s="837" t="s">
        <v>347</v>
      </c>
      <c r="BQ41" s="837"/>
      <c r="BR41" s="85"/>
    </row>
    <row r="42" spans="2:96" x14ac:dyDescent="0.3">
      <c r="I42" s="113" t="s">
        <v>440</v>
      </c>
      <c r="J42" s="300">
        <f>'Test Data Inputs'!C35</f>
        <v>0</v>
      </c>
      <c r="K42" s="300">
        <f>'Test Data Inputs'!D35</f>
        <v>0</v>
      </c>
      <c r="L42" s="85" t="s">
        <v>94</v>
      </c>
      <c r="P42" s="125" t="s">
        <v>135</v>
      </c>
      <c r="Q42" s="81" t="s">
        <v>354</v>
      </c>
      <c r="R42" s="309" t="s">
        <v>437</v>
      </c>
      <c r="S42" s="81" t="s">
        <v>354</v>
      </c>
      <c r="T42" s="309" t="s">
        <v>437</v>
      </c>
      <c r="U42" s="85"/>
      <c r="Y42" s="125" t="s">
        <v>132</v>
      </c>
      <c r="Z42" s="314" t="s">
        <v>354</v>
      </c>
      <c r="AA42" s="314" t="s">
        <v>437</v>
      </c>
      <c r="AF42" s="125" t="s">
        <v>134</v>
      </c>
      <c r="AG42" s="314" t="s">
        <v>354</v>
      </c>
      <c r="AH42" s="314" t="s">
        <v>437</v>
      </c>
      <c r="AI42" s="85"/>
      <c r="AM42" s="125" t="s">
        <v>133</v>
      </c>
      <c r="AN42" s="314" t="s">
        <v>354</v>
      </c>
      <c r="AO42" s="314" t="s">
        <v>437</v>
      </c>
      <c r="AP42" s="85"/>
      <c r="BA42" s="125" t="s">
        <v>135</v>
      </c>
      <c r="BB42" s="339" t="s">
        <v>354</v>
      </c>
      <c r="BC42" s="339" t="s">
        <v>437</v>
      </c>
      <c r="BD42" s="85"/>
      <c r="BH42" s="125" t="s">
        <v>134</v>
      </c>
      <c r="BI42" s="339" t="s">
        <v>354</v>
      </c>
      <c r="BJ42" s="339" t="s">
        <v>437</v>
      </c>
      <c r="BK42" s="85"/>
      <c r="BO42" s="125" t="s">
        <v>133</v>
      </c>
      <c r="BP42" s="339" t="s">
        <v>354</v>
      </c>
      <c r="BQ42" s="339" t="s">
        <v>437</v>
      </c>
      <c r="BR42" s="85"/>
    </row>
    <row r="43" spans="2:96" x14ac:dyDescent="0.3">
      <c r="I43" s="125" t="s">
        <v>109</v>
      </c>
      <c r="J43" s="77"/>
      <c r="K43" s="77"/>
      <c r="L43" s="85"/>
      <c r="P43" s="113" t="s">
        <v>117</v>
      </c>
      <c r="Q43" s="300">
        <f>'Test Data Inputs'!C127</f>
        <v>0</v>
      </c>
      <c r="R43" s="300">
        <f>'Test Data Inputs'!D127</f>
        <v>0</v>
      </c>
      <c r="S43" s="300">
        <f>'Test Data Inputs'!E127</f>
        <v>0</v>
      </c>
      <c r="T43" s="300">
        <f>'Test Data Inputs'!F127</f>
        <v>0</v>
      </c>
      <c r="U43" s="85"/>
      <c r="Y43" s="113" t="s">
        <v>117</v>
      </c>
      <c r="Z43" s="300">
        <f>'Test Data Inputs'!G89</f>
        <v>0</v>
      </c>
      <c r="AA43" s="300">
        <f>'Test Data Inputs'!H89</f>
        <v>0</v>
      </c>
      <c r="AF43" s="113" t="s">
        <v>117</v>
      </c>
      <c r="AG43" s="322"/>
      <c r="AH43" s="322"/>
      <c r="AI43" s="85"/>
      <c r="AM43" s="113" t="s">
        <v>117</v>
      </c>
      <c r="AN43" s="300">
        <f>'Test Data Inputs'!G77</f>
        <v>0</v>
      </c>
      <c r="AO43" s="300">
        <f>'Test Data Inputs'!H77</f>
        <v>0</v>
      </c>
      <c r="AP43" s="85"/>
      <c r="BA43" s="113" t="s">
        <v>117</v>
      </c>
      <c r="BB43" s="300">
        <f>'Test Data Inputs'!E89</f>
        <v>0</v>
      </c>
      <c r="BC43" s="300">
        <f>'Test Data Inputs'!F89</f>
        <v>0</v>
      </c>
      <c r="BD43" s="85"/>
      <c r="BH43" s="113" t="s">
        <v>117</v>
      </c>
      <c r="BI43" s="322"/>
      <c r="BJ43" s="322"/>
      <c r="BK43" s="85"/>
      <c r="BO43" s="113" t="s">
        <v>117</v>
      </c>
      <c r="BP43" s="300">
        <f>'Test Data Inputs'!E77</f>
        <v>0</v>
      </c>
      <c r="BQ43" s="300">
        <f>'Test Data Inputs'!F77</f>
        <v>0</v>
      </c>
      <c r="BR43" s="85"/>
    </row>
    <row r="44" spans="2:96" ht="15.75" thickBot="1" x14ac:dyDescent="0.35">
      <c r="I44" s="113" t="s">
        <v>439</v>
      </c>
      <c r="J44" s="300">
        <f>'Test Data Inputs'!C37</f>
        <v>0</v>
      </c>
      <c r="K44" s="300">
        <f>'Test Data Inputs'!D37</f>
        <v>0</v>
      </c>
      <c r="L44" s="85" t="s">
        <v>94</v>
      </c>
      <c r="P44" s="79"/>
      <c r="Q44" s="80"/>
      <c r="R44" s="80"/>
      <c r="S44" s="80"/>
      <c r="T44" s="80"/>
      <c r="U44" s="86"/>
      <c r="Y44" s="113" t="s">
        <v>124</v>
      </c>
      <c r="Z44" s="300">
        <f>'Test Data Inputs'!G90</f>
        <v>0</v>
      </c>
      <c r="AA44" s="300">
        <f>'Test Data Inputs'!H90</f>
        <v>0</v>
      </c>
      <c r="AF44" s="113" t="s">
        <v>124</v>
      </c>
      <c r="AG44" s="322"/>
      <c r="AH44" s="322"/>
      <c r="AI44" s="85"/>
      <c r="AM44" s="113" t="s">
        <v>124</v>
      </c>
      <c r="AN44" s="300">
        <f>'Test Data Inputs'!G78</f>
        <v>0</v>
      </c>
      <c r="AO44" s="300">
        <f>'Test Data Inputs'!H78</f>
        <v>0</v>
      </c>
      <c r="AP44" s="85"/>
      <c r="BA44" s="113" t="s">
        <v>124</v>
      </c>
      <c r="BB44" s="300">
        <f>'Test Data Inputs'!E90</f>
        <v>0</v>
      </c>
      <c r="BC44" s="300">
        <f>'Test Data Inputs'!F90</f>
        <v>0</v>
      </c>
      <c r="BD44" s="85"/>
      <c r="BH44" s="113" t="s">
        <v>124</v>
      </c>
      <c r="BI44" s="322"/>
      <c r="BJ44" s="322"/>
      <c r="BK44" s="85"/>
      <c r="BO44" s="113" t="s">
        <v>124</v>
      </c>
      <c r="BP44" s="300">
        <f>'Test Data Inputs'!E78</f>
        <v>0</v>
      </c>
      <c r="BQ44" s="300">
        <f>'Test Data Inputs'!F78</f>
        <v>0</v>
      </c>
      <c r="BR44" s="85"/>
    </row>
    <row r="45" spans="2:96" ht="15.75" customHeight="1" thickBot="1" x14ac:dyDescent="0.35">
      <c r="I45" s="113" t="s">
        <v>440</v>
      </c>
      <c r="J45" s="300">
        <f>'Test Data Inputs'!C38</f>
        <v>0</v>
      </c>
      <c r="K45" s="300">
        <f>'Test Data Inputs'!D38</f>
        <v>0</v>
      </c>
      <c r="L45" s="85" t="s">
        <v>94</v>
      </c>
      <c r="T45" s="77"/>
      <c r="U45" s="77"/>
      <c r="Y45" s="113" t="s">
        <v>125</v>
      </c>
      <c r="Z45" s="300">
        <f>'Test Data Inputs'!G91</f>
        <v>0</v>
      </c>
      <c r="AA45" s="300">
        <f>'Test Data Inputs'!H91</f>
        <v>0</v>
      </c>
      <c r="AF45" s="113" t="s">
        <v>125</v>
      </c>
      <c r="AG45" s="322"/>
      <c r="AH45" s="322"/>
      <c r="AI45" s="85"/>
      <c r="AM45" s="113" t="s">
        <v>125</v>
      </c>
      <c r="AN45" s="300">
        <f>'Test Data Inputs'!G79</f>
        <v>0</v>
      </c>
      <c r="AO45" s="300">
        <f>'Test Data Inputs'!H79</f>
        <v>0</v>
      </c>
      <c r="AP45" s="85"/>
      <c r="BA45" s="113" t="s">
        <v>125</v>
      </c>
      <c r="BB45" s="300">
        <f>'Test Data Inputs'!E91</f>
        <v>0</v>
      </c>
      <c r="BC45" s="300">
        <f>'Test Data Inputs'!F91</f>
        <v>0</v>
      </c>
      <c r="BD45" s="85"/>
      <c r="BH45" s="113" t="s">
        <v>125</v>
      </c>
      <c r="BI45" s="322"/>
      <c r="BJ45" s="322"/>
      <c r="BK45" s="85"/>
      <c r="BO45" s="113" t="s">
        <v>125</v>
      </c>
      <c r="BP45" s="300">
        <f>'Test Data Inputs'!E79</f>
        <v>0</v>
      </c>
      <c r="BQ45" s="300">
        <f>'Test Data Inputs'!F79</f>
        <v>0</v>
      </c>
      <c r="BR45" s="85"/>
    </row>
    <row r="46" spans="2:96" x14ac:dyDescent="0.3">
      <c r="I46" s="125" t="s">
        <v>110</v>
      </c>
      <c r="J46" s="77"/>
      <c r="K46" s="77"/>
      <c r="L46" s="85"/>
      <c r="P46" s="229" t="s">
        <v>129</v>
      </c>
      <c r="Q46" s="96"/>
      <c r="R46" s="96"/>
      <c r="S46" s="96"/>
      <c r="T46" s="96"/>
      <c r="U46" s="97"/>
      <c r="Y46" s="113" t="s">
        <v>126</v>
      </c>
      <c r="Z46" s="300">
        <f>'Test Data Inputs'!G92</f>
        <v>0</v>
      </c>
      <c r="AA46" s="300">
        <f>'Test Data Inputs'!H92</f>
        <v>0</v>
      </c>
      <c r="AF46" s="113" t="s">
        <v>126</v>
      </c>
      <c r="AG46" s="322"/>
      <c r="AH46" s="322"/>
      <c r="AI46" s="85"/>
      <c r="AM46" s="113" t="s">
        <v>126</v>
      </c>
      <c r="AN46" s="300">
        <f>'Test Data Inputs'!G80</f>
        <v>0</v>
      </c>
      <c r="AO46" s="300">
        <f>'Test Data Inputs'!H80</f>
        <v>0</v>
      </c>
      <c r="AP46" s="85"/>
      <c r="BA46" s="113" t="s">
        <v>126</v>
      </c>
      <c r="BB46" s="300">
        <f>'Test Data Inputs'!E92</f>
        <v>0</v>
      </c>
      <c r="BC46" s="300">
        <f>'Test Data Inputs'!F92</f>
        <v>0</v>
      </c>
      <c r="BD46" s="85"/>
      <c r="BH46" s="113" t="s">
        <v>126</v>
      </c>
      <c r="BI46" s="322"/>
      <c r="BJ46" s="322"/>
      <c r="BK46" s="85"/>
      <c r="BO46" s="113" t="s">
        <v>126</v>
      </c>
      <c r="BP46" s="300">
        <f>'Test Data Inputs'!E80</f>
        <v>0</v>
      </c>
      <c r="BQ46" s="300">
        <f>'Test Data Inputs'!F80</f>
        <v>0</v>
      </c>
      <c r="BR46" s="85"/>
    </row>
    <row r="47" spans="2:96" x14ac:dyDescent="0.3">
      <c r="I47" s="113" t="s">
        <v>439</v>
      </c>
      <c r="J47" s="300">
        <f>'Test Data Inputs'!C40</f>
        <v>0</v>
      </c>
      <c r="K47" s="300">
        <f>'Test Data Inputs'!D40</f>
        <v>0</v>
      </c>
      <c r="L47" s="85" t="s">
        <v>94</v>
      </c>
      <c r="P47" s="113"/>
      <c r="Q47" s="837" t="s">
        <v>118</v>
      </c>
      <c r="R47" s="837"/>
      <c r="S47" s="837" t="s">
        <v>347</v>
      </c>
      <c r="T47" s="837"/>
      <c r="U47" s="85"/>
      <c r="Y47" s="113" t="s">
        <v>127</v>
      </c>
      <c r="Z47" s="300">
        <f>'Test Data Inputs'!G93</f>
        <v>0</v>
      </c>
      <c r="AA47" s="300">
        <f>'Test Data Inputs'!H93</f>
        <v>0</v>
      </c>
      <c r="AF47" s="113" t="s">
        <v>127</v>
      </c>
      <c r="AG47" s="322"/>
      <c r="AH47" s="322"/>
      <c r="AI47" s="85"/>
      <c r="AM47" s="113" t="s">
        <v>127</v>
      </c>
      <c r="AN47" s="300">
        <f>'Test Data Inputs'!G81</f>
        <v>0</v>
      </c>
      <c r="AO47" s="300">
        <f>'Test Data Inputs'!H81</f>
        <v>0</v>
      </c>
      <c r="AP47" s="85"/>
      <c r="BA47" s="113" t="s">
        <v>127</v>
      </c>
      <c r="BB47" s="300">
        <f>'Test Data Inputs'!E93</f>
        <v>0</v>
      </c>
      <c r="BC47" s="300">
        <f>'Test Data Inputs'!F93</f>
        <v>0</v>
      </c>
      <c r="BD47" s="85"/>
      <c r="BH47" s="113" t="s">
        <v>127</v>
      </c>
      <c r="BI47" s="322"/>
      <c r="BJ47" s="322"/>
      <c r="BK47" s="85"/>
      <c r="BO47" s="113" t="s">
        <v>127</v>
      </c>
      <c r="BP47" s="300">
        <f>'Test Data Inputs'!E81</f>
        <v>0</v>
      </c>
      <c r="BQ47" s="300">
        <f>'Test Data Inputs'!F81</f>
        <v>0</v>
      </c>
      <c r="BR47" s="85"/>
    </row>
    <row r="48" spans="2:96" ht="15.75" thickBot="1" x14ac:dyDescent="0.35">
      <c r="I48" s="79" t="s">
        <v>440</v>
      </c>
      <c r="J48" s="300">
        <f>'Test Data Inputs'!C41</f>
        <v>0</v>
      </c>
      <c r="K48" s="300">
        <f>'Test Data Inputs'!D41</f>
        <v>0</v>
      </c>
      <c r="L48" s="86" t="s">
        <v>94</v>
      </c>
      <c r="P48" s="125" t="s">
        <v>133</v>
      </c>
      <c r="Q48" s="81" t="s">
        <v>354</v>
      </c>
      <c r="R48" s="314" t="s">
        <v>437</v>
      </c>
      <c r="S48" s="81" t="s">
        <v>354</v>
      </c>
      <c r="T48" s="314" t="s">
        <v>437</v>
      </c>
      <c r="U48" s="85"/>
      <c r="Y48" s="113" t="s">
        <v>128</v>
      </c>
      <c r="Z48" s="300" t="str">
        <f>'Test Data Inputs'!G94</f>
        <v/>
      </c>
      <c r="AA48" s="300" t="str">
        <f>'Test Data Inputs'!H94</f>
        <v>error</v>
      </c>
      <c r="AF48" s="113" t="s">
        <v>212</v>
      </c>
      <c r="AG48" s="322"/>
      <c r="AH48" s="322"/>
      <c r="AI48" s="85"/>
      <c r="AM48" s="113" t="s">
        <v>212</v>
      </c>
      <c r="AN48" s="300" t="str">
        <f>'Test Data Inputs'!G82</f>
        <v/>
      </c>
      <c r="AO48" s="300" t="str">
        <f>'Test Data Inputs'!H82</f>
        <v>error</v>
      </c>
      <c r="AP48" s="85"/>
      <c r="BA48" s="113" t="s">
        <v>128</v>
      </c>
      <c r="BB48" s="300" t="str">
        <f>'Test Data Inputs'!E94</f>
        <v/>
      </c>
      <c r="BC48" s="300" t="str">
        <f>'Test Data Inputs'!F94</f>
        <v>error</v>
      </c>
      <c r="BD48" s="85"/>
      <c r="BH48" s="113" t="s">
        <v>128</v>
      </c>
      <c r="BI48" s="322"/>
      <c r="BJ48" s="322"/>
      <c r="BK48" s="85"/>
      <c r="BO48" s="113" t="s">
        <v>128</v>
      </c>
      <c r="BP48" s="300" t="str">
        <f>'Test Data Inputs'!E82</f>
        <v/>
      </c>
      <c r="BQ48" s="300" t="str">
        <f>'Test Data Inputs'!F82</f>
        <v>error</v>
      </c>
      <c r="BR48" s="85"/>
    </row>
    <row r="49" spans="9:70" ht="15.75" thickBot="1" x14ac:dyDescent="0.35">
      <c r="P49" s="113" t="s">
        <v>117</v>
      </c>
      <c r="Q49" s="300">
        <f>'Test Data Inputs'!C77</f>
        <v>0</v>
      </c>
      <c r="R49" s="300">
        <f>'Test Data Inputs'!D77</f>
        <v>0</v>
      </c>
      <c r="S49" s="300">
        <f>'Test Data Inputs'!E77</f>
        <v>0</v>
      </c>
      <c r="T49" s="300">
        <f>'Test Data Inputs'!F77</f>
        <v>0</v>
      </c>
      <c r="U49" s="85"/>
      <c r="Y49" s="113" t="s">
        <v>121</v>
      </c>
      <c r="Z49" s="300">
        <f>'Test Data Inputs'!G95</f>
        <v>0</v>
      </c>
      <c r="AA49" s="300">
        <f>'Test Data Inputs'!H95</f>
        <v>0</v>
      </c>
      <c r="AF49" s="113" t="s">
        <v>121</v>
      </c>
      <c r="AG49" s="322"/>
      <c r="AH49" s="322"/>
      <c r="AI49" s="85"/>
      <c r="AM49" s="113" t="s">
        <v>121</v>
      </c>
      <c r="AN49" s="300">
        <f>'Test Data Inputs'!G83</f>
        <v>0</v>
      </c>
      <c r="AO49" s="300">
        <f>'Test Data Inputs'!H83</f>
        <v>0</v>
      </c>
      <c r="AP49" s="85"/>
      <c r="BA49" s="113" t="s">
        <v>121</v>
      </c>
      <c r="BB49" s="300">
        <f>'Test Data Inputs'!E95</f>
        <v>0</v>
      </c>
      <c r="BC49" s="300">
        <f>'Test Data Inputs'!F95</f>
        <v>0</v>
      </c>
      <c r="BD49" s="85"/>
      <c r="BH49" s="113" t="s">
        <v>121</v>
      </c>
      <c r="BI49" s="322"/>
      <c r="BJ49" s="322"/>
      <c r="BK49" s="85"/>
      <c r="BO49" s="113" t="s">
        <v>121</v>
      </c>
      <c r="BP49" s="300">
        <f>'Test Data Inputs'!E83</f>
        <v>0</v>
      </c>
      <c r="BQ49" s="300">
        <f>'Test Data Inputs'!F83</f>
        <v>0</v>
      </c>
      <c r="BR49" s="85"/>
    </row>
    <row r="50" spans="9:70" x14ac:dyDescent="0.3">
      <c r="I50" s="95" t="s">
        <v>481</v>
      </c>
      <c r="J50" s="96"/>
      <c r="K50" s="96"/>
      <c r="L50" s="97"/>
      <c r="P50" s="113"/>
      <c r="Q50" s="120"/>
      <c r="R50" s="120"/>
      <c r="S50" s="120"/>
      <c r="T50" s="120"/>
      <c r="U50" s="85"/>
      <c r="Y50" s="113" t="s">
        <v>122</v>
      </c>
      <c r="Z50" s="300">
        <f>'Test Data Inputs'!G96</f>
        <v>0</v>
      </c>
      <c r="AA50" s="300">
        <f>'Test Data Inputs'!H96</f>
        <v>0</v>
      </c>
      <c r="AF50" s="113" t="s">
        <v>122</v>
      </c>
      <c r="AG50" s="322"/>
      <c r="AH50" s="322"/>
      <c r="AI50" s="85"/>
      <c r="AM50" s="113" t="s">
        <v>122</v>
      </c>
      <c r="AN50" s="300">
        <f>'Test Data Inputs'!G84</f>
        <v>0</v>
      </c>
      <c r="AO50" s="300">
        <f>'Test Data Inputs'!H84</f>
        <v>0</v>
      </c>
      <c r="AP50" s="85"/>
      <c r="BA50" s="113" t="s">
        <v>122</v>
      </c>
      <c r="BB50" s="300">
        <f>'Test Data Inputs'!E96</f>
        <v>0</v>
      </c>
      <c r="BC50" s="300">
        <f>'Test Data Inputs'!F96</f>
        <v>0</v>
      </c>
      <c r="BD50" s="85"/>
      <c r="BH50" s="113" t="s">
        <v>122</v>
      </c>
      <c r="BI50" s="322"/>
      <c r="BJ50" s="322"/>
      <c r="BK50" s="85"/>
      <c r="BO50" s="113" t="s">
        <v>122</v>
      </c>
      <c r="BP50" s="300">
        <f>'Test Data Inputs'!E84</f>
        <v>0</v>
      </c>
      <c r="BQ50" s="300">
        <f>'Test Data Inputs'!F84</f>
        <v>0</v>
      </c>
      <c r="BR50" s="85"/>
    </row>
    <row r="51" spans="9:70" ht="15.75" thickBot="1" x14ac:dyDescent="0.35">
      <c r="I51" s="113" t="s">
        <v>106</v>
      </c>
      <c r="J51" s="121">
        <f>'General Info &amp; Test Results'!C36</f>
        <v>0</v>
      </c>
      <c r="K51" s="77" t="s">
        <v>412</v>
      </c>
      <c r="L51" s="85"/>
      <c r="P51" s="113"/>
      <c r="Q51" s="837" t="s">
        <v>118</v>
      </c>
      <c r="R51" s="837"/>
      <c r="S51" s="837" t="s">
        <v>347</v>
      </c>
      <c r="T51" s="837"/>
      <c r="U51" s="85"/>
      <c r="Y51" s="79" t="s">
        <v>442</v>
      </c>
      <c r="Z51" s="300" t="str">
        <f>'Test Data Inputs'!G97</f>
        <v/>
      </c>
      <c r="AA51" s="300">
        <f>'Test Data Inputs'!H97</f>
        <v>0</v>
      </c>
      <c r="AF51" s="79" t="s">
        <v>441</v>
      </c>
      <c r="AG51" s="322"/>
      <c r="AH51" s="322"/>
      <c r="AI51" s="86"/>
      <c r="AM51" s="79" t="s">
        <v>441</v>
      </c>
      <c r="AN51" s="300" t="str">
        <f>'Test Data Inputs'!G85</f>
        <v/>
      </c>
      <c r="AO51" s="300">
        <f>'Test Data Inputs'!H85</f>
        <v>0</v>
      </c>
      <c r="AP51" s="86"/>
      <c r="BA51" s="79" t="s">
        <v>442</v>
      </c>
      <c r="BB51" s="300">
        <f>'Test Data Inputs'!E97</f>
        <v>0</v>
      </c>
      <c r="BC51" s="300">
        <f>'Test Data Inputs'!F97</f>
        <v>0</v>
      </c>
      <c r="BD51" s="86"/>
      <c r="BH51" s="79" t="s">
        <v>442</v>
      </c>
      <c r="BI51" s="343"/>
      <c r="BJ51" s="343"/>
      <c r="BK51" s="86"/>
      <c r="BO51" s="79" t="s">
        <v>442</v>
      </c>
      <c r="BP51" s="300">
        <f>'Test Data Inputs'!E85</f>
        <v>0</v>
      </c>
      <c r="BQ51" s="300">
        <f>'Test Data Inputs'!F85</f>
        <v>0</v>
      </c>
      <c r="BR51" s="86"/>
    </row>
    <row r="52" spans="9:70" ht="15.75" customHeight="1" thickBot="1" x14ac:dyDescent="0.35">
      <c r="I52" s="113" t="s">
        <v>102</v>
      </c>
      <c r="J52" s="121">
        <f>'General Info &amp; Test Results'!C37</f>
        <v>0</v>
      </c>
      <c r="K52" s="77" t="s">
        <v>412</v>
      </c>
      <c r="L52" s="85"/>
      <c r="P52" s="125" t="s">
        <v>134</v>
      </c>
      <c r="Q52" s="81" t="s">
        <v>354</v>
      </c>
      <c r="R52" s="309" t="s">
        <v>437</v>
      </c>
      <c r="S52" s="81" t="s">
        <v>354</v>
      </c>
      <c r="T52" s="309" t="s">
        <v>437</v>
      </c>
      <c r="U52" s="85"/>
      <c r="Y52" s="113"/>
      <c r="Z52" s="327"/>
      <c r="AA52" s="328"/>
    </row>
    <row r="53" spans="9:70" x14ac:dyDescent="0.3">
      <c r="I53" s="113"/>
      <c r="J53" s="121"/>
      <c r="K53" s="121"/>
      <c r="L53" s="85"/>
      <c r="P53" s="113" t="s">
        <v>117</v>
      </c>
      <c r="Q53" s="322"/>
      <c r="R53" s="322"/>
      <c r="S53" s="322"/>
      <c r="T53" s="322"/>
      <c r="U53" s="85"/>
      <c r="Y53" s="110" t="s">
        <v>443</v>
      </c>
      <c r="Z53" s="112"/>
      <c r="AA53" s="77"/>
      <c r="AF53" s="110" t="s">
        <v>443</v>
      </c>
      <c r="AG53" s="112"/>
      <c r="AH53" s="77"/>
      <c r="AM53" s="110" t="s">
        <v>443</v>
      </c>
      <c r="AN53" s="112"/>
      <c r="AO53" s="77"/>
      <c r="BA53" s="110" t="s">
        <v>443</v>
      </c>
      <c r="BB53" s="112"/>
      <c r="BC53" s="77"/>
      <c r="BH53" s="110" t="s">
        <v>443</v>
      </c>
      <c r="BI53" s="112"/>
      <c r="BJ53" s="77"/>
      <c r="BO53" s="110" t="s">
        <v>443</v>
      </c>
      <c r="BP53" s="112"/>
      <c r="BQ53" s="77"/>
    </row>
    <row r="54" spans="9:70" x14ac:dyDescent="0.3">
      <c r="I54" s="125" t="s">
        <v>107</v>
      </c>
      <c r="J54" s="81" t="s">
        <v>354</v>
      </c>
      <c r="K54" s="314" t="s">
        <v>437</v>
      </c>
      <c r="L54" s="85"/>
      <c r="P54" s="113"/>
      <c r="Q54" s="120"/>
      <c r="R54" s="120"/>
      <c r="S54" s="120"/>
      <c r="T54" s="120"/>
      <c r="U54" s="85"/>
      <c r="Y54" s="128" t="s">
        <v>7</v>
      </c>
      <c r="Z54" s="310" t="str">
        <f>IF(AND('General Info &amp; Test Results'!$C$34="≤ 135°F",'General Info &amp; Test Results'!$C$35="1 Temp"),Tables!C41,IF(AND('General Info &amp; Test Results'!C$34="≤ 135°F",'General Info &amp; Test Results'!C$35="2 Temps"),Tables!D41,IF(AND('General Info &amp; Test Results'!C$34="≤ 135°F",OR('General Info &amp; Test Results'!C$35="3 Temps",'General Info &amp; Test Results'!C$35="&gt;3 Temps")),Tables!E41,IF(AND('General Info &amp; Test Results'!C$34="&gt; 135°F",'General Info &amp; Test Results'!C$35="3 Temps"),Tables!F41,IF(AND('General Info &amp; Test Results'!C$34="&gt; 135°F",'General Info &amp; Test Results'!C$35="&gt;3 Temps"),Tables!G41,"invalid wash temp. selections on General Info &amp; Test Results tab")))))</f>
        <v>invalid wash temp. selections on General Info &amp; Test Results tab</v>
      </c>
      <c r="AF54" s="128" t="s">
        <v>7</v>
      </c>
      <c r="AG54" s="310" t="str">
        <f>Z54</f>
        <v>invalid wash temp. selections on General Info &amp; Test Results tab</v>
      </c>
      <c r="AM54" s="128" t="s">
        <v>7</v>
      </c>
      <c r="AN54" s="310" t="str">
        <f>Z54</f>
        <v>invalid wash temp. selections on General Info &amp; Test Results tab</v>
      </c>
      <c r="BA54" s="128" t="s">
        <v>7</v>
      </c>
      <c r="BB54" s="310" t="str">
        <f>AN54</f>
        <v>invalid wash temp. selections on General Info &amp; Test Results tab</v>
      </c>
      <c r="BH54" s="128" t="s">
        <v>7</v>
      </c>
      <c r="BI54" s="310" t="str">
        <f>BB54</f>
        <v>invalid wash temp. selections on General Info &amp; Test Results tab</v>
      </c>
      <c r="BO54" s="128" t="s">
        <v>7</v>
      </c>
      <c r="BP54" s="310" t="str">
        <f>BI54</f>
        <v>invalid wash temp. selections on General Info &amp; Test Results tab</v>
      </c>
    </row>
    <row r="55" spans="9:70" x14ac:dyDescent="0.3">
      <c r="I55" s="113" t="s">
        <v>439</v>
      </c>
      <c r="J55" s="300">
        <f>'Test Data Inputs'!C46</f>
        <v>0</v>
      </c>
      <c r="K55" s="300">
        <f>'Test Data Inputs'!D46</f>
        <v>0</v>
      </c>
      <c r="L55" s="85" t="s">
        <v>94</v>
      </c>
      <c r="P55" s="113"/>
      <c r="Q55" s="837" t="s">
        <v>118</v>
      </c>
      <c r="R55" s="837"/>
      <c r="S55" s="837" t="s">
        <v>347</v>
      </c>
      <c r="T55" s="837"/>
      <c r="U55" s="85"/>
      <c r="Y55" s="128" t="s">
        <v>8</v>
      </c>
      <c r="Z55" s="310" t="str">
        <f>IF(AND('General Info &amp; Test Results'!$C$34="≤ 135°F",'General Info &amp; Test Results'!$C$35="1 Temp"),Tables!C42,IF(AND('General Info &amp; Test Results'!C$34="≤ 135°F",'General Info &amp; Test Results'!C$35="2 Temps"),Tables!D42,IF(AND('General Info &amp; Test Results'!C$34="≤ 135°F",OR('General Info &amp; Test Results'!C$35="3 Temps",'General Info &amp; Test Results'!C$35="&gt;3 Temps")),Tables!E42,IF(AND('General Info &amp; Test Results'!C$34="&gt; 135°F",'General Info &amp; Test Results'!C$35="3 Temps"),Tables!F42,IF(AND('General Info &amp; Test Results'!C$34="&gt; 135°F",'General Info &amp; Test Results'!C$35="&gt;3 Temps"),Tables!G42,"invalid wash temp. selections on General Info &amp; Test Results tab")))))</f>
        <v>invalid wash temp. selections on General Info &amp; Test Results tab</v>
      </c>
      <c r="AF55" s="128" t="s">
        <v>8</v>
      </c>
      <c r="AG55" s="310" t="str">
        <f>Z55</f>
        <v>invalid wash temp. selections on General Info &amp; Test Results tab</v>
      </c>
      <c r="AM55" s="128" t="s">
        <v>8</v>
      </c>
      <c r="AN55" s="310" t="str">
        <f>Z55</f>
        <v>invalid wash temp. selections on General Info &amp; Test Results tab</v>
      </c>
      <c r="BA55" s="128" t="s">
        <v>8</v>
      </c>
      <c r="BB55" s="310" t="str">
        <f>AN55</f>
        <v>invalid wash temp. selections on General Info &amp; Test Results tab</v>
      </c>
      <c r="BH55" s="128" t="s">
        <v>8</v>
      </c>
      <c r="BI55" s="310" t="str">
        <f>BB55</f>
        <v>invalid wash temp. selections on General Info &amp; Test Results tab</v>
      </c>
      <c r="BO55" s="128" t="s">
        <v>8</v>
      </c>
      <c r="BP55" s="310" t="str">
        <f>BI55</f>
        <v>invalid wash temp. selections on General Info &amp; Test Results tab</v>
      </c>
    </row>
    <row r="56" spans="9:70" x14ac:dyDescent="0.3">
      <c r="I56" s="113" t="s">
        <v>440</v>
      </c>
      <c r="J56" s="300">
        <f>'Test Data Inputs'!C47</f>
        <v>0</v>
      </c>
      <c r="K56" s="300">
        <f>'Test Data Inputs'!D47</f>
        <v>0</v>
      </c>
      <c r="L56" s="85" t="s">
        <v>94</v>
      </c>
      <c r="P56" s="125" t="s">
        <v>135</v>
      </c>
      <c r="Q56" s="81" t="s">
        <v>354</v>
      </c>
      <c r="R56" s="309" t="s">
        <v>437</v>
      </c>
      <c r="S56" s="81" t="s">
        <v>354</v>
      </c>
      <c r="T56" s="309" t="s">
        <v>437</v>
      </c>
      <c r="U56" s="85"/>
      <c r="Y56" s="128" t="s">
        <v>9</v>
      </c>
      <c r="Z56" s="310" t="str">
        <f>IF(AND('General Info &amp; Test Results'!$C$34="≤ 135°F",'General Info &amp; Test Results'!$C$35="1 Temp"),Tables!C43,IF(AND('General Info &amp; Test Results'!C$34="≤ 135°F",'General Info &amp; Test Results'!C$35="2 Temps"),Tables!D43,IF(AND('General Info &amp; Test Results'!C$34="≤ 135°F",OR('General Info &amp; Test Results'!C$35="3 Temps",'General Info &amp; Test Results'!C$35="&gt;3 Temps")),Tables!E43,IF(AND('General Info &amp; Test Results'!C$34="&gt; 135°F",'General Info &amp; Test Results'!C$35="3 Temps"),Tables!F43,IF(AND('General Info &amp; Test Results'!C$34="&gt; 135°F",'General Info &amp; Test Results'!C$35="&gt;3 Temps"),Tables!G43,"invalid wash temp. selections on General Info &amp; Test Results tab")))))</f>
        <v>invalid wash temp. selections on General Info &amp; Test Results tab</v>
      </c>
      <c r="AF56" s="128" t="s">
        <v>9</v>
      </c>
      <c r="AG56" s="310" t="str">
        <f>Z56</f>
        <v>invalid wash temp. selections on General Info &amp; Test Results tab</v>
      </c>
      <c r="AM56" s="128" t="s">
        <v>9</v>
      </c>
      <c r="AN56" s="310" t="str">
        <f>Z56</f>
        <v>invalid wash temp. selections on General Info &amp; Test Results tab</v>
      </c>
      <c r="BA56" s="128" t="s">
        <v>9</v>
      </c>
      <c r="BB56" s="310" t="str">
        <f>AN56</f>
        <v>invalid wash temp. selections on General Info &amp; Test Results tab</v>
      </c>
      <c r="BH56" s="128" t="s">
        <v>9</v>
      </c>
      <c r="BI56" s="310" t="str">
        <f>BB56</f>
        <v>invalid wash temp. selections on General Info &amp; Test Results tab</v>
      </c>
      <c r="BO56" s="128" t="s">
        <v>9</v>
      </c>
      <c r="BP56" s="310" t="str">
        <f>BI56</f>
        <v>invalid wash temp. selections on General Info &amp; Test Results tab</v>
      </c>
    </row>
    <row r="57" spans="9:70" ht="12.75" customHeight="1" x14ac:dyDescent="0.3">
      <c r="I57" s="125" t="s">
        <v>108</v>
      </c>
      <c r="J57" s="77"/>
      <c r="K57" s="77"/>
      <c r="L57" s="85"/>
      <c r="P57" s="113" t="s">
        <v>117</v>
      </c>
      <c r="Q57" s="300">
        <f>'Test Data Inputs'!C89</f>
        <v>0</v>
      </c>
      <c r="R57" s="300">
        <f>'Test Data Inputs'!D89</f>
        <v>0</v>
      </c>
      <c r="S57" s="300">
        <f>'Test Data Inputs'!E89</f>
        <v>0</v>
      </c>
      <c r="T57" s="300">
        <f>'Test Data Inputs'!F89</f>
        <v>0</v>
      </c>
      <c r="U57" s="85"/>
      <c r="Y57" s="128" t="s">
        <v>10</v>
      </c>
      <c r="Z57" s="310" t="str">
        <f>IF(AND('General Info &amp; Test Results'!$C$34="≤ 135°F",'General Info &amp; Test Results'!$C$35="1 Temp"),Tables!C44,IF(AND('General Info &amp; Test Results'!C$34="≤ 135°F",'General Info &amp; Test Results'!C$35="2 Temps"),Tables!D44,IF(AND('General Info &amp; Test Results'!C$34="≤ 135°F",OR('General Info &amp; Test Results'!C$35="3 Temps",'General Info &amp; Test Results'!C$35="&gt;3 Temps")),Tables!E44,IF(AND('General Info &amp; Test Results'!C$34="&gt; 135°F",'General Info &amp; Test Results'!C$35="3 Temps"),Tables!F44,IF(AND('General Info &amp; Test Results'!C$34="&gt; 135°F",'General Info &amp; Test Results'!C$35="&gt;3 Temps"),Tables!G44,"invalid wash temp. selections on General Info &amp; Test Results tab")))))</f>
        <v>invalid wash temp. selections on General Info &amp; Test Results tab</v>
      </c>
      <c r="AF57" s="128" t="s">
        <v>10</v>
      </c>
      <c r="AG57" s="310" t="str">
        <f>Z57</f>
        <v>invalid wash temp. selections on General Info &amp; Test Results tab</v>
      </c>
      <c r="AM57" s="128" t="s">
        <v>10</v>
      </c>
      <c r="AN57" s="310" t="str">
        <f>Z57</f>
        <v>invalid wash temp. selections on General Info &amp; Test Results tab</v>
      </c>
      <c r="BA57" s="128" t="s">
        <v>10</v>
      </c>
      <c r="BB57" s="310" t="str">
        <f>AN57</f>
        <v>invalid wash temp. selections on General Info &amp; Test Results tab</v>
      </c>
      <c r="BH57" s="128" t="s">
        <v>10</v>
      </c>
      <c r="BI57" s="310" t="str">
        <f>BB57</f>
        <v>invalid wash temp. selections on General Info &amp; Test Results tab</v>
      </c>
      <c r="BO57" s="128" t="s">
        <v>10</v>
      </c>
      <c r="BP57" s="310" t="str">
        <f>BI57</f>
        <v>invalid wash temp. selections on General Info &amp; Test Results tab</v>
      </c>
    </row>
    <row r="58" spans="9:70" ht="15.75" thickBot="1" x14ac:dyDescent="0.35">
      <c r="I58" s="113" t="s">
        <v>439</v>
      </c>
      <c r="J58" s="300">
        <f>'Test Data Inputs'!C49</f>
        <v>0</v>
      </c>
      <c r="K58" s="300">
        <f>'Test Data Inputs'!D49</f>
        <v>0</v>
      </c>
      <c r="L58" s="85" t="s">
        <v>94</v>
      </c>
      <c r="P58" s="79"/>
      <c r="Q58" s="80"/>
      <c r="R58" s="80"/>
      <c r="S58" s="80"/>
      <c r="T58" s="80"/>
      <c r="U58" s="86"/>
      <c r="Y58" s="130" t="s">
        <v>11</v>
      </c>
      <c r="Z58" s="311" t="str">
        <f>IF(AND('General Info &amp; Test Results'!$C$34="≤ 135°F",'General Info &amp; Test Results'!$C$35="1 Temp"),Tables!C45,IF(AND('General Info &amp; Test Results'!C$34="≤ 135°F",'General Info &amp; Test Results'!C$35="2 Temps"),Tables!D45,IF(AND('General Info &amp; Test Results'!C$34="≤ 135°F",OR('General Info &amp; Test Results'!C$35="3 Temps",'General Info &amp; Test Results'!C$35="&gt;3 Temps")),Tables!E45,IF(AND('General Info &amp; Test Results'!C$34="&gt; 135°F",'General Info &amp; Test Results'!C$35="3 Temps"),Tables!F45,IF(AND('General Info &amp; Test Results'!C$34="&gt; 135°F",'General Info &amp; Test Results'!C$35="&gt;3 Temps"),Tables!G45,"invalid wash temp. selections on General Info &amp; Test Results tab")))))</f>
        <v>invalid wash temp. selections on General Info &amp; Test Results tab</v>
      </c>
      <c r="AF58" s="130" t="s">
        <v>11</v>
      </c>
      <c r="AG58" s="311" t="str">
        <f>Z58</f>
        <v>invalid wash temp. selections on General Info &amp; Test Results tab</v>
      </c>
      <c r="AM58" s="130" t="s">
        <v>11</v>
      </c>
      <c r="AN58" s="311" t="str">
        <f>Z58</f>
        <v>invalid wash temp. selections on General Info &amp; Test Results tab</v>
      </c>
      <c r="BA58" s="130" t="s">
        <v>11</v>
      </c>
      <c r="BB58" s="311" t="str">
        <f>AN58</f>
        <v>invalid wash temp. selections on General Info &amp; Test Results tab</v>
      </c>
      <c r="BH58" s="130" t="s">
        <v>11</v>
      </c>
      <c r="BI58" s="311" t="str">
        <f>BB58</f>
        <v>invalid wash temp. selections on General Info &amp; Test Results tab</v>
      </c>
      <c r="BO58" s="130" t="s">
        <v>11</v>
      </c>
      <c r="BP58" s="311" t="str">
        <f>BI58</f>
        <v>invalid wash temp. selections on General Info &amp; Test Results tab</v>
      </c>
    </row>
    <row r="59" spans="9:70" ht="15.75" thickBot="1" x14ac:dyDescent="0.35">
      <c r="I59" s="113" t="s">
        <v>440</v>
      </c>
      <c r="J59" s="300">
        <f>'Test Data Inputs'!C50</f>
        <v>0</v>
      </c>
      <c r="K59" s="300">
        <f>'Test Data Inputs'!D50</f>
        <v>0</v>
      </c>
      <c r="L59" s="85" t="s">
        <v>94</v>
      </c>
      <c r="T59" s="77"/>
      <c r="U59" s="77"/>
    </row>
    <row r="60" spans="9:70" x14ac:dyDescent="0.3">
      <c r="I60" s="125" t="s">
        <v>109</v>
      </c>
      <c r="J60" s="77"/>
      <c r="K60" s="77"/>
      <c r="L60" s="85"/>
      <c r="T60" s="77"/>
      <c r="U60" s="77"/>
      <c r="BA60" s="110" t="s">
        <v>138</v>
      </c>
      <c r="BB60" s="112"/>
      <c r="BH60" s="110" t="s">
        <v>138</v>
      </c>
      <c r="BI60" s="112"/>
      <c r="BO60" s="110" t="s">
        <v>138</v>
      </c>
      <c r="BP60" s="112"/>
    </row>
    <row r="61" spans="9:70" x14ac:dyDescent="0.3">
      <c r="I61" s="113" t="s">
        <v>439</v>
      </c>
      <c r="J61" s="300">
        <f>'Test Data Inputs'!C52</f>
        <v>0</v>
      </c>
      <c r="K61" s="300">
        <f>'Test Data Inputs'!D52</f>
        <v>0</v>
      </c>
      <c r="L61" s="85" t="s">
        <v>94</v>
      </c>
      <c r="T61" s="77"/>
      <c r="U61" s="77"/>
      <c r="BA61" s="128" t="s">
        <v>140</v>
      </c>
      <c r="BB61" s="246">
        <v>75</v>
      </c>
      <c r="BH61" s="128" t="s">
        <v>140</v>
      </c>
      <c r="BI61" s="246">
        <v>75</v>
      </c>
      <c r="BO61" s="128" t="s">
        <v>140</v>
      </c>
      <c r="BP61" s="246">
        <v>75</v>
      </c>
    </row>
    <row r="62" spans="9:70" ht="15.75" thickBot="1" x14ac:dyDescent="0.35">
      <c r="I62" s="113" t="s">
        <v>440</v>
      </c>
      <c r="J62" s="300">
        <f>'Test Data Inputs'!C53</f>
        <v>0</v>
      </c>
      <c r="K62" s="300">
        <f>'Test Data Inputs'!D53</f>
        <v>0</v>
      </c>
      <c r="L62" s="85" t="s">
        <v>94</v>
      </c>
      <c r="T62" s="77"/>
      <c r="U62" s="77"/>
      <c r="BA62" s="130" t="s">
        <v>483</v>
      </c>
      <c r="BB62" s="312">
        <v>2.3999999999999998E-3</v>
      </c>
      <c r="BH62" s="130" t="s">
        <v>483</v>
      </c>
      <c r="BI62" s="312">
        <v>2.3999999999999998E-3</v>
      </c>
      <c r="BO62" s="130" t="s">
        <v>483</v>
      </c>
      <c r="BP62" s="312">
        <v>2.3999999999999998E-3</v>
      </c>
    </row>
    <row r="63" spans="9:70" x14ac:dyDescent="0.3">
      <c r="I63" s="125" t="s">
        <v>110</v>
      </c>
      <c r="J63" s="77"/>
      <c r="K63" s="77"/>
      <c r="L63" s="85"/>
      <c r="T63" s="77"/>
      <c r="U63" s="77"/>
    </row>
    <row r="64" spans="9:70" x14ac:dyDescent="0.3">
      <c r="I64" s="113" t="s">
        <v>439</v>
      </c>
      <c r="J64" s="300">
        <f>'Test Data Inputs'!C55</f>
        <v>0</v>
      </c>
      <c r="K64" s="300">
        <f>'Test Data Inputs'!D55</f>
        <v>0</v>
      </c>
      <c r="L64" s="85" t="s">
        <v>94</v>
      </c>
      <c r="T64" s="77"/>
      <c r="U64" s="77"/>
    </row>
    <row r="65" spans="9:21" ht="15.75" thickBot="1" x14ac:dyDescent="0.35">
      <c r="I65" s="79" t="s">
        <v>440</v>
      </c>
      <c r="J65" s="300">
        <f>'Test Data Inputs'!C56</f>
        <v>0</v>
      </c>
      <c r="K65" s="300">
        <f>'Test Data Inputs'!D56</f>
        <v>0</v>
      </c>
      <c r="L65" s="86" t="s">
        <v>94</v>
      </c>
      <c r="T65" s="77"/>
      <c r="U65" s="77"/>
    </row>
    <row r="66" spans="9:21" ht="15.75" thickBot="1" x14ac:dyDescent="0.35">
      <c r="T66" s="77"/>
      <c r="U66" s="77"/>
    </row>
    <row r="67" spans="9:21" x14ac:dyDescent="0.3">
      <c r="I67" s="110" t="s">
        <v>479</v>
      </c>
      <c r="J67" s="112"/>
      <c r="K67" s="77"/>
      <c r="T67" s="77"/>
      <c r="U67" s="77"/>
    </row>
    <row r="68" spans="9:21" ht="15.75" thickBot="1" x14ac:dyDescent="0.35">
      <c r="I68" s="130" t="s">
        <v>11</v>
      </c>
      <c r="J68" s="311">
        <v>0.27</v>
      </c>
    </row>
    <row r="70" spans="9:21" ht="15.75" customHeight="1" x14ac:dyDescent="0.3"/>
    <row r="74" spans="9:21" ht="16.5" customHeight="1" x14ac:dyDescent="0.3"/>
    <row r="75" spans="9:21" ht="15" customHeight="1" x14ac:dyDescent="0.3"/>
    <row r="119" spans="1:8" x14ac:dyDescent="0.3">
      <c r="A119" s="87"/>
      <c r="B119" s="87"/>
      <c r="C119" s="87"/>
      <c r="D119" s="87"/>
      <c r="E119" s="87"/>
      <c r="F119" s="87"/>
    </row>
    <row r="120" spans="1:8" x14ac:dyDescent="0.3">
      <c r="A120" s="87"/>
      <c r="B120" s="87"/>
      <c r="C120" s="87"/>
      <c r="D120" s="87"/>
      <c r="E120" s="87"/>
      <c r="F120" s="87"/>
    </row>
    <row r="121" spans="1:8" x14ac:dyDescent="0.3">
      <c r="A121" s="87"/>
      <c r="B121" s="87"/>
      <c r="C121" s="87"/>
      <c r="D121" s="87"/>
      <c r="E121" s="87"/>
      <c r="F121" s="87"/>
    </row>
    <row r="122" spans="1:8" x14ac:dyDescent="0.3">
      <c r="A122" s="87"/>
      <c r="B122" s="87"/>
      <c r="C122" s="87"/>
      <c r="D122" s="87"/>
      <c r="E122" s="87"/>
      <c r="F122" s="87"/>
    </row>
    <row r="123" spans="1:8" x14ac:dyDescent="0.3">
      <c r="A123" s="87"/>
      <c r="B123" s="87"/>
      <c r="C123" s="87"/>
      <c r="D123" s="87"/>
      <c r="E123" s="87"/>
      <c r="F123" s="87"/>
    </row>
    <row r="124" spans="1:8" x14ac:dyDescent="0.3">
      <c r="A124" s="87"/>
      <c r="B124" s="87"/>
      <c r="C124" s="87"/>
      <c r="D124" s="87"/>
      <c r="E124" s="87"/>
      <c r="F124" s="87"/>
    </row>
    <row r="125" spans="1:8" x14ac:dyDescent="0.3">
      <c r="A125" s="87"/>
      <c r="B125" s="87"/>
      <c r="C125" s="87"/>
      <c r="D125" s="87"/>
      <c r="E125" s="87"/>
      <c r="F125" s="87"/>
    </row>
    <row r="128" spans="1:8" x14ac:dyDescent="0.3">
      <c r="G128" s="288"/>
      <c r="H128" s="87"/>
    </row>
    <row r="129" spans="7:8" x14ac:dyDescent="0.3">
      <c r="G129" s="288"/>
      <c r="H129" s="87"/>
    </row>
    <row r="130" spans="7:8" x14ac:dyDescent="0.3">
      <c r="G130" s="288"/>
      <c r="H130" s="87"/>
    </row>
    <row r="131" spans="7:8" x14ac:dyDescent="0.3">
      <c r="G131" s="288"/>
      <c r="H131" s="87"/>
    </row>
    <row r="132" spans="7:8" x14ac:dyDescent="0.3">
      <c r="G132" s="288"/>
      <c r="H132" s="87"/>
    </row>
    <row r="133" spans="7:8" x14ac:dyDescent="0.3">
      <c r="G133" s="288"/>
      <c r="H133" s="87"/>
    </row>
    <row r="134" spans="7:8" x14ac:dyDescent="0.3">
      <c r="G134" s="288"/>
      <c r="H134" s="87"/>
    </row>
  </sheetData>
  <sheetProtection password="CAAA" sheet="1" objects="1" scenarios="1" selectLockedCells="1"/>
  <mergeCells count="29">
    <mergeCell ref="Q55:R55"/>
    <mergeCell ref="S55:T55"/>
    <mergeCell ref="B2:E2"/>
    <mergeCell ref="C3:E3"/>
    <mergeCell ref="C4:E4"/>
    <mergeCell ref="Q33:R33"/>
    <mergeCell ref="S33:T33"/>
    <mergeCell ref="P26:R26"/>
    <mergeCell ref="Q37:R37"/>
    <mergeCell ref="S37:T37"/>
    <mergeCell ref="Q41:R41"/>
    <mergeCell ref="S41:T41"/>
    <mergeCell ref="Q47:R47"/>
    <mergeCell ref="S47:T47"/>
    <mergeCell ref="Q51:R51"/>
    <mergeCell ref="S51:T51"/>
    <mergeCell ref="AT28:AV28"/>
    <mergeCell ref="BB41:BC41"/>
    <mergeCell ref="BI41:BJ41"/>
    <mergeCell ref="BP27:BQ27"/>
    <mergeCell ref="Z27:AA27"/>
    <mergeCell ref="AG27:AH27"/>
    <mergeCell ref="AN27:AO27"/>
    <mergeCell ref="BB27:BC27"/>
    <mergeCell ref="BI27:BJ27"/>
    <mergeCell ref="BP41:BQ41"/>
    <mergeCell ref="Z41:AA41"/>
    <mergeCell ref="AG41:AH41"/>
    <mergeCell ref="AN41:AO41"/>
  </mergeCells>
  <conditionalFormatting sqref="A10:H51 P46:U58 M10:P51 Q10:R25 Q27:R51 S10:X51 AF53:AI58 AM53:AP58 Y10:AA65 AB10:AT51 AU29:AV51 AU10:AV27 AW10:AZ51 BE10:BG51 BL10:BN51 BH10:BK65 BA10:BD65 BO10:BR65 BS10:DA51 I10:L68">
    <cfRule type="expression" dxfId="0" priority="1" stopIfTrue="1">
      <formula>AND(Uncertainty_Y_N="No")</formula>
    </cfRule>
  </conditionalFormatting>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P100"/>
  <sheetViews>
    <sheetView showGridLines="0" zoomScale="80" zoomScaleNormal="80" workbookViewId="0">
      <selection activeCell="B2" sqref="B2:E2"/>
    </sheetView>
  </sheetViews>
  <sheetFormatPr defaultRowHeight="15" x14ac:dyDescent="0.3"/>
  <cols>
    <col min="1" max="1" width="9.140625" style="67"/>
    <col min="2" max="2" width="44.28515625" style="67" customWidth="1"/>
    <col min="3" max="3" width="12.42578125" style="67" customWidth="1"/>
    <col min="4" max="4" width="9.140625" style="67"/>
    <col min="5" max="5" width="17.85546875" style="67" customWidth="1"/>
    <col min="6" max="16384" width="9.140625" style="67"/>
  </cols>
  <sheetData>
    <row r="1" spans="1:16" ht="15.75" thickBot="1" x14ac:dyDescent="0.35"/>
    <row r="2" spans="1:16" ht="18" thickBot="1" x14ac:dyDescent="0.35">
      <c r="B2" s="821" t="str">
        <f>'Version Control'!$B$2</f>
        <v>Title Block</v>
      </c>
      <c r="C2" s="822"/>
      <c r="D2" s="822"/>
      <c r="E2" s="823"/>
    </row>
    <row r="3" spans="1:16" ht="16.5" x14ac:dyDescent="0.3">
      <c r="B3" s="46" t="str">
        <f>'Version Control'!$B$3</f>
        <v>File Name:</v>
      </c>
      <c r="C3" s="824" t="str">
        <f ca="1">'Version Control'!$C$3</f>
        <v>Residential Clothes Washer - v1.6.xlsx</v>
      </c>
      <c r="D3" s="824"/>
      <c r="E3" s="825"/>
    </row>
    <row r="4" spans="1:16" ht="16.5" x14ac:dyDescent="0.3">
      <c r="B4" s="69" t="str">
        <f>'Version Control'!$B$4</f>
        <v>Tab Name:</v>
      </c>
      <c r="C4" s="824" t="str">
        <f ca="1">MID(CELL("filename",A1), FIND("]", CELL("filename", A1))+ 1, 255)</f>
        <v>Drop-Downs</v>
      </c>
      <c r="D4" s="824"/>
      <c r="E4" s="825"/>
    </row>
    <row r="5" spans="1:16" ht="16.5" x14ac:dyDescent="0.3">
      <c r="B5" s="46" t="str">
        <f>'Version Control'!$B$5</f>
        <v>Version Number:</v>
      </c>
      <c r="C5" s="66">
        <f>'Version Control'!$C$5</f>
        <v>1.6</v>
      </c>
      <c r="D5" s="77"/>
      <c r="E5" s="85"/>
    </row>
    <row r="6" spans="1:16" ht="16.5" x14ac:dyDescent="0.3">
      <c r="B6" s="46" t="str">
        <f>'Version Control'!$B$6</f>
        <v xml:space="preserve">Latest Revision Date: </v>
      </c>
      <c r="C6" s="352">
        <f>'Version Control'!$C$6</f>
        <v>41166</v>
      </c>
      <c r="D6" s="77"/>
      <c r="E6" s="85"/>
      <c r="G6" s="841" t="s">
        <v>568</v>
      </c>
      <c r="H6" s="841"/>
      <c r="I6" s="841"/>
      <c r="J6" s="841"/>
      <c r="K6" s="841"/>
      <c r="L6" s="841"/>
      <c r="M6" s="841"/>
      <c r="N6" s="841"/>
      <c r="O6" s="841"/>
      <c r="P6" s="841"/>
    </row>
    <row r="7" spans="1:16" ht="17.25" customHeight="1" thickBot="1" x14ac:dyDescent="0.35">
      <c r="B7" s="51" t="str">
        <f>'Version Control'!$B$7</f>
        <v xml:space="preserve">Test Completion Date: </v>
      </c>
      <c r="C7" s="406" t="str">
        <f>'Version Control'!$C$7</f>
        <v>[MM/DD/YYYY]</v>
      </c>
      <c r="D7" s="80"/>
      <c r="E7" s="86"/>
      <c r="G7" s="841"/>
      <c r="H7" s="841"/>
      <c r="I7" s="841"/>
      <c r="J7" s="841"/>
      <c r="K7" s="841"/>
      <c r="L7" s="841"/>
      <c r="M7" s="841"/>
      <c r="N7" s="841"/>
      <c r="O7" s="841"/>
      <c r="P7" s="841"/>
    </row>
    <row r="8" spans="1:16" x14ac:dyDescent="0.3">
      <c r="G8" s="695"/>
      <c r="H8" s="695"/>
      <c r="I8" s="695"/>
      <c r="J8" s="695"/>
      <c r="K8" s="695"/>
      <c r="L8" s="695"/>
      <c r="M8" s="695"/>
      <c r="N8" s="695"/>
      <c r="O8" s="695"/>
      <c r="P8" s="695"/>
    </row>
    <row r="9" spans="1:16" ht="15.75" thickBot="1" x14ac:dyDescent="0.35"/>
    <row r="10" spans="1:16" x14ac:dyDescent="0.3">
      <c r="A10" s="87"/>
      <c r="B10" s="88" t="s">
        <v>56</v>
      </c>
      <c r="F10" s="88" t="s">
        <v>408</v>
      </c>
    </row>
    <row r="11" spans="1:16" x14ac:dyDescent="0.3">
      <c r="A11" s="87"/>
      <c r="B11" s="89" t="s">
        <v>178</v>
      </c>
      <c r="C11" s="67" t="s">
        <v>176</v>
      </c>
      <c r="F11" s="90"/>
    </row>
    <row r="12" spans="1:16" x14ac:dyDescent="0.3">
      <c r="A12" s="87"/>
      <c r="B12" s="89" t="s">
        <v>179</v>
      </c>
      <c r="C12" s="67" t="s">
        <v>177</v>
      </c>
      <c r="F12" s="90" t="s">
        <v>50</v>
      </c>
    </row>
    <row r="13" spans="1:16" ht="15.75" thickBot="1" x14ac:dyDescent="0.35">
      <c r="A13" s="87"/>
      <c r="B13" s="89" t="s">
        <v>180</v>
      </c>
      <c r="C13" s="67" t="s">
        <v>176</v>
      </c>
      <c r="F13" s="91" t="s">
        <v>51</v>
      </c>
    </row>
    <row r="14" spans="1:16" ht="15.75" thickBot="1" x14ac:dyDescent="0.35">
      <c r="A14" s="87"/>
      <c r="B14" s="92" t="s">
        <v>181</v>
      </c>
      <c r="C14" s="67" t="s">
        <v>177</v>
      </c>
    </row>
    <row r="15" spans="1:16" ht="15.75" thickBot="1" x14ac:dyDescent="0.35">
      <c r="F15" s="87" t="s">
        <v>409</v>
      </c>
    </row>
    <row r="16" spans="1:16" x14ac:dyDescent="0.3">
      <c r="B16" s="88" t="s">
        <v>58</v>
      </c>
      <c r="F16" s="87" t="s">
        <v>410</v>
      </c>
    </row>
    <row r="17" spans="2:2" x14ac:dyDescent="0.3">
      <c r="B17" s="90" t="s">
        <v>12</v>
      </c>
    </row>
    <row r="18" spans="2:2" x14ac:dyDescent="0.3">
      <c r="B18" s="90" t="s">
        <v>13</v>
      </c>
    </row>
    <row r="19" spans="2:2" ht="15.75" thickBot="1" x14ac:dyDescent="0.35">
      <c r="B19" s="91" t="s">
        <v>59</v>
      </c>
    </row>
    <row r="20" spans="2:2" ht="15.75" thickBot="1" x14ac:dyDescent="0.35"/>
    <row r="21" spans="2:2" x14ac:dyDescent="0.3">
      <c r="B21" s="88" t="s">
        <v>55</v>
      </c>
    </row>
    <row r="22" spans="2:2" x14ac:dyDescent="0.3">
      <c r="B22" s="90" t="s">
        <v>50</v>
      </c>
    </row>
    <row r="23" spans="2:2" ht="15.75" thickBot="1" x14ac:dyDescent="0.35">
      <c r="B23" s="91" t="s">
        <v>51</v>
      </c>
    </row>
    <row r="24" spans="2:2" ht="15.75" thickBot="1" x14ac:dyDescent="0.35">
      <c r="B24" s="77"/>
    </row>
    <row r="25" spans="2:2" x14ac:dyDescent="0.3">
      <c r="B25" s="88" t="s">
        <v>228</v>
      </c>
    </row>
    <row r="26" spans="2:2" x14ac:dyDescent="0.3">
      <c r="B26" s="90" t="s">
        <v>34</v>
      </c>
    </row>
    <row r="27" spans="2:2" ht="15.75" thickBot="1" x14ac:dyDescent="0.35">
      <c r="B27" s="91" t="s">
        <v>35</v>
      </c>
    </row>
    <row r="28" spans="2:2" ht="15.75" thickBot="1" x14ac:dyDescent="0.35"/>
    <row r="29" spans="2:2" x14ac:dyDescent="0.3">
      <c r="B29" s="88" t="s">
        <v>229</v>
      </c>
    </row>
    <row r="30" spans="2:2" x14ac:dyDescent="0.3">
      <c r="B30" s="90" t="s">
        <v>34</v>
      </c>
    </row>
    <row r="31" spans="2:2" x14ac:dyDescent="0.3">
      <c r="B31" s="90" t="s">
        <v>35</v>
      </c>
    </row>
    <row r="32" spans="2:2" ht="15.75" thickBot="1" x14ac:dyDescent="0.35">
      <c r="B32" s="91" t="s">
        <v>75</v>
      </c>
    </row>
    <row r="33" spans="2:2" ht="15.75" thickBot="1" x14ac:dyDescent="0.35"/>
    <row r="34" spans="2:2" x14ac:dyDescent="0.3">
      <c r="B34" s="88" t="s">
        <v>79</v>
      </c>
    </row>
    <row r="35" spans="2:2" x14ac:dyDescent="0.3">
      <c r="B35" s="90" t="s">
        <v>60</v>
      </c>
    </row>
    <row r="36" spans="2:2" x14ac:dyDescent="0.3">
      <c r="B36" s="90" t="s">
        <v>3</v>
      </c>
    </row>
    <row r="37" spans="2:2" x14ac:dyDescent="0.3">
      <c r="B37" s="90" t="s">
        <v>5</v>
      </c>
    </row>
    <row r="38" spans="2:2" ht="15.75" thickBot="1" x14ac:dyDescent="0.35">
      <c r="B38" s="91" t="s">
        <v>54</v>
      </c>
    </row>
    <row r="39" spans="2:2" ht="15.75" thickBot="1" x14ac:dyDescent="0.35"/>
    <row r="40" spans="2:2" x14ac:dyDescent="0.3">
      <c r="B40" s="88" t="s">
        <v>49</v>
      </c>
    </row>
    <row r="41" spans="2:2" x14ac:dyDescent="0.3">
      <c r="B41" s="90" t="s">
        <v>50</v>
      </c>
    </row>
    <row r="42" spans="2:2" ht="15.75" thickBot="1" x14ac:dyDescent="0.35">
      <c r="B42" s="91" t="s">
        <v>51</v>
      </c>
    </row>
    <row r="43" spans="2:2" ht="15.75" thickBot="1" x14ac:dyDescent="0.35"/>
    <row r="44" spans="2:2" x14ac:dyDescent="0.3">
      <c r="B44" s="88" t="s">
        <v>57</v>
      </c>
    </row>
    <row r="45" spans="2:2" x14ac:dyDescent="0.3">
      <c r="B45" s="90" t="s">
        <v>50</v>
      </c>
    </row>
    <row r="46" spans="2:2" ht="15.75" thickBot="1" x14ac:dyDescent="0.35">
      <c r="B46" s="91" t="s">
        <v>51</v>
      </c>
    </row>
    <row r="47" spans="2:2" ht="15.75" thickBot="1" x14ac:dyDescent="0.35">
      <c r="B47" s="77"/>
    </row>
    <row r="48" spans="2:2" x14ac:dyDescent="0.3">
      <c r="B48" s="88" t="s">
        <v>569</v>
      </c>
    </row>
    <row r="49" spans="2:2" x14ac:dyDescent="0.3">
      <c r="B49" s="93">
        <v>1</v>
      </c>
    </row>
    <row r="50" spans="2:2" x14ac:dyDescent="0.3">
      <c r="B50" s="93">
        <v>2</v>
      </c>
    </row>
    <row r="51" spans="2:2" x14ac:dyDescent="0.3">
      <c r="B51" s="93">
        <v>3</v>
      </c>
    </row>
    <row r="52" spans="2:2" ht="15.75" thickBot="1" x14ac:dyDescent="0.35">
      <c r="B52" s="94">
        <v>4</v>
      </c>
    </row>
    <row r="53" spans="2:2" ht="15.75" thickBot="1" x14ac:dyDescent="0.35"/>
    <row r="54" spans="2:2" x14ac:dyDescent="0.3">
      <c r="B54" s="88" t="s">
        <v>214</v>
      </c>
    </row>
    <row r="55" spans="2:2" x14ac:dyDescent="0.3">
      <c r="B55" s="90" t="s">
        <v>50</v>
      </c>
    </row>
    <row r="56" spans="2:2" ht="15.75" thickBot="1" x14ac:dyDescent="0.35">
      <c r="B56" s="91" t="s">
        <v>51</v>
      </c>
    </row>
    <row r="57" spans="2:2" ht="15.75" thickBot="1" x14ac:dyDescent="0.35"/>
    <row r="58" spans="2:2" x14ac:dyDescent="0.3">
      <c r="B58" s="88" t="s">
        <v>215</v>
      </c>
    </row>
    <row r="59" spans="2:2" x14ac:dyDescent="0.3">
      <c r="B59" s="90" t="s">
        <v>50</v>
      </c>
    </row>
    <row r="60" spans="2:2" ht="15.75" thickBot="1" x14ac:dyDescent="0.35">
      <c r="B60" s="91" t="s">
        <v>51</v>
      </c>
    </row>
    <row r="61" spans="2:2" ht="15.75" thickBot="1" x14ac:dyDescent="0.35"/>
    <row r="62" spans="2:2" x14ac:dyDescent="0.3">
      <c r="B62" s="88" t="s">
        <v>230</v>
      </c>
    </row>
    <row r="63" spans="2:2" x14ac:dyDescent="0.3">
      <c r="B63" s="90" t="s">
        <v>50</v>
      </c>
    </row>
    <row r="64" spans="2:2" ht="15.75" thickBot="1" x14ac:dyDescent="0.35">
      <c r="B64" s="91" t="s">
        <v>51</v>
      </c>
    </row>
    <row r="65" spans="2:2" ht="15.75" thickBot="1" x14ac:dyDescent="0.35"/>
    <row r="66" spans="2:2" x14ac:dyDescent="0.3">
      <c r="B66" s="88" t="s">
        <v>231</v>
      </c>
    </row>
    <row r="67" spans="2:2" x14ac:dyDescent="0.3">
      <c r="B67" s="90" t="s">
        <v>50</v>
      </c>
    </row>
    <row r="68" spans="2:2" ht="15.75" thickBot="1" x14ac:dyDescent="0.35">
      <c r="B68" s="91" t="s">
        <v>51</v>
      </c>
    </row>
    <row r="69" spans="2:2" ht="15.75" thickBot="1" x14ac:dyDescent="0.35"/>
    <row r="70" spans="2:2" x14ac:dyDescent="0.3">
      <c r="B70" s="88" t="s">
        <v>232</v>
      </c>
    </row>
    <row r="71" spans="2:2" x14ac:dyDescent="0.3">
      <c r="B71" s="90" t="s">
        <v>50</v>
      </c>
    </row>
    <row r="72" spans="2:2" ht="15.75" thickBot="1" x14ac:dyDescent="0.35">
      <c r="B72" s="91" t="s">
        <v>51</v>
      </c>
    </row>
    <row r="73" spans="2:2" ht="15.75" thickBot="1" x14ac:dyDescent="0.35"/>
    <row r="74" spans="2:2" x14ac:dyDescent="0.3">
      <c r="B74" s="88" t="s">
        <v>233</v>
      </c>
    </row>
    <row r="75" spans="2:2" x14ac:dyDescent="0.3">
      <c r="B75" s="90" t="s">
        <v>50</v>
      </c>
    </row>
    <row r="76" spans="2:2" ht="15.75" thickBot="1" x14ac:dyDescent="0.35">
      <c r="B76" s="91" t="s">
        <v>51</v>
      </c>
    </row>
    <row r="77" spans="2:2" ht="15.75" thickBot="1" x14ac:dyDescent="0.35"/>
    <row r="78" spans="2:2" x14ac:dyDescent="0.3">
      <c r="B78" s="88" t="s">
        <v>362</v>
      </c>
    </row>
    <row r="79" spans="2:2" x14ac:dyDescent="0.3">
      <c r="B79" s="93">
        <v>60</v>
      </c>
    </row>
    <row r="80" spans="2:2" ht="15.75" thickBot="1" x14ac:dyDescent="0.35">
      <c r="B80" s="94">
        <v>100</v>
      </c>
    </row>
    <row r="81" spans="2:4" ht="15.75" thickBot="1" x14ac:dyDescent="0.35"/>
    <row r="82" spans="2:4" x14ac:dyDescent="0.3">
      <c r="B82" s="95" t="s">
        <v>222</v>
      </c>
      <c r="C82" s="96"/>
      <c r="D82" s="97"/>
    </row>
    <row r="83" spans="2:4" x14ac:dyDescent="0.3">
      <c r="B83" s="98" t="s">
        <v>223</v>
      </c>
      <c r="C83" s="99" t="s">
        <v>224</v>
      </c>
      <c r="D83" s="100" t="s">
        <v>225</v>
      </c>
    </row>
    <row r="84" spans="2:4" x14ac:dyDescent="0.3">
      <c r="B84" s="101">
        <v>5</v>
      </c>
      <c r="C84" s="102">
        <v>0.99319999999999997</v>
      </c>
      <c r="D84" s="103">
        <v>-0.03</v>
      </c>
    </row>
    <row r="85" spans="2:4" x14ac:dyDescent="0.3">
      <c r="B85" s="101">
        <v>6</v>
      </c>
      <c r="C85" s="102">
        <v>0.77569999999999995</v>
      </c>
      <c r="D85" s="103">
        <v>7.0599999999999996E-2</v>
      </c>
    </row>
    <row r="86" spans="2:4" x14ac:dyDescent="0.3">
      <c r="B86" s="101">
        <v>7</v>
      </c>
      <c r="C86" s="102">
        <v>0.85780000000000001</v>
      </c>
      <c r="D86" s="103">
        <v>2.3099999999999999E-2</v>
      </c>
    </row>
    <row r="87" spans="2:4" x14ac:dyDescent="0.3">
      <c r="B87" s="101">
        <v>8</v>
      </c>
      <c r="C87" s="102">
        <v>0.9446</v>
      </c>
      <c r="D87" s="103">
        <v>-2.98E-2</v>
      </c>
    </row>
    <row r="88" spans="2:4" x14ac:dyDescent="0.3">
      <c r="B88" s="101">
        <v>9</v>
      </c>
      <c r="C88" s="102">
        <v>0.85389999999999999</v>
      </c>
      <c r="D88" s="103">
        <v>-1.2E-2</v>
      </c>
    </row>
    <row r="89" spans="2:4" x14ac:dyDescent="0.3">
      <c r="B89" s="101">
        <v>10</v>
      </c>
      <c r="C89" s="102">
        <v>0.96230000000000004</v>
      </c>
      <c r="D89" s="103">
        <v>-1.7600000000000001E-2</v>
      </c>
    </row>
    <row r="90" spans="2:4" x14ac:dyDescent="0.3">
      <c r="B90" s="101">
        <v>11</v>
      </c>
      <c r="C90" s="102">
        <v>0.94720000000000004</v>
      </c>
      <c r="D90" s="103">
        <v>-1.23E-2</v>
      </c>
    </row>
    <row r="91" spans="2:4" x14ac:dyDescent="0.3">
      <c r="B91" s="101">
        <v>12</v>
      </c>
      <c r="C91" s="102">
        <v>0.71650000000000003</v>
      </c>
      <c r="D91" s="103">
        <v>5.0500000000000003E-2</v>
      </c>
    </row>
    <row r="92" spans="2:4" x14ac:dyDescent="0.3">
      <c r="B92" s="101">
        <v>13</v>
      </c>
      <c r="C92" s="102">
        <v>0.88280000000000003</v>
      </c>
      <c r="D92" s="103">
        <v>1.5E-3</v>
      </c>
    </row>
    <row r="93" spans="2:4" x14ac:dyDescent="0.3">
      <c r="B93" s="101">
        <v>14</v>
      </c>
      <c r="C93" s="102">
        <v>0.89700000000000002</v>
      </c>
      <c r="D93" s="103">
        <v>1.4E-3</v>
      </c>
    </row>
    <row r="94" spans="2:4" x14ac:dyDescent="0.3">
      <c r="B94" s="101">
        <v>15</v>
      </c>
      <c r="C94" s="102">
        <v>0.89900000000000002</v>
      </c>
      <c r="D94" s="103">
        <v>-4.2799999999999998E-2</v>
      </c>
    </row>
    <row r="95" spans="2:4" x14ac:dyDescent="0.3">
      <c r="B95" s="101">
        <v>16</v>
      </c>
      <c r="C95" s="102">
        <v>0.73480000000000001</v>
      </c>
      <c r="D95" s="103">
        <v>3.1699999999999999E-2</v>
      </c>
    </row>
    <row r="96" spans="2:4" x14ac:dyDescent="0.3">
      <c r="B96" s="101">
        <v>17</v>
      </c>
      <c r="C96" s="102">
        <v>0.63109999999999999</v>
      </c>
      <c r="D96" s="103">
        <v>6.1879999999999998E-2</v>
      </c>
    </row>
    <row r="97" spans="2:4" x14ac:dyDescent="0.3">
      <c r="B97" s="101">
        <v>18</v>
      </c>
      <c r="C97" s="102">
        <v>0.77249999999999996</v>
      </c>
      <c r="D97" s="103">
        <v>2.7900000000000001E-2</v>
      </c>
    </row>
    <row r="98" spans="2:4" x14ac:dyDescent="0.3">
      <c r="B98" s="101">
        <v>19</v>
      </c>
      <c r="C98" s="137">
        <v>0.82509999999999994</v>
      </c>
      <c r="D98" s="138">
        <v>-5.4000000000000003E-3</v>
      </c>
    </row>
    <row r="99" spans="2:4" ht="15.75" thickBot="1" x14ac:dyDescent="0.35">
      <c r="B99" s="105">
        <v>20</v>
      </c>
      <c r="C99" s="635">
        <v>0.82799999999999996</v>
      </c>
      <c r="D99" s="171">
        <v>2.1100000000000001E-2</v>
      </c>
    </row>
    <row r="100" spans="2:4" x14ac:dyDescent="0.3">
      <c r="B100" s="107" t="s">
        <v>226</v>
      </c>
    </row>
  </sheetData>
  <sheetProtection password="CAAA" sheet="1" objects="1" scenarios="1" selectLockedCells="1"/>
  <mergeCells count="4">
    <mergeCell ref="B2:E2"/>
    <mergeCell ref="C3:E3"/>
    <mergeCell ref="C4:E4"/>
    <mergeCell ref="G6:P7"/>
  </mergeCells>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zoomScale="80" zoomScaleNormal="80" workbookViewId="0">
      <selection activeCell="E42" sqref="E42"/>
    </sheetView>
  </sheetViews>
  <sheetFormatPr defaultRowHeight="15" x14ac:dyDescent="0.25"/>
  <cols>
    <col min="1" max="1" width="5" style="644" customWidth="1"/>
    <col min="2" max="2" width="58.140625" bestFit="1" customWidth="1"/>
    <col min="3" max="3" width="24.28515625" customWidth="1"/>
    <col min="4" max="4" width="26" customWidth="1"/>
    <col min="5" max="5" width="28.42578125" customWidth="1"/>
    <col min="10" max="10" width="3.5703125" customWidth="1"/>
  </cols>
  <sheetData>
    <row r="1" spans="2:10" ht="15.75" thickBot="1" x14ac:dyDescent="0.3">
      <c r="J1" s="669"/>
    </row>
    <row r="2" spans="2:10" ht="18.75" thickBot="1" x14ac:dyDescent="0.4">
      <c r="B2" s="784" t="str">
        <f>'Version Control'!B2</f>
        <v>Title Block</v>
      </c>
      <c r="C2" s="785"/>
      <c r="D2" s="785"/>
      <c r="E2" s="786"/>
      <c r="F2" s="357"/>
      <c r="G2" s="357"/>
      <c r="J2" s="669"/>
    </row>
    <row r="3" spans="2:10" ht="18" x14ac:dyDescent="0.35">
      <c r="B3" s="516" t="str">
        <f>'Version Control'!B3</f>
        <v>File Name:</v>
      </c>
      <c r="C3" s="787" t="str">
        <f ca="1">'Version Control'!C3</f>
        <v>Residential Clothes Washer - v1.6.xlsx</v>
      </c>
      <c r="D3" s="787"/>
      <c r="E3" s="788"/>
      <c r="F3" s="357"/>
      <c r="G3" s="357"/>
      <c r="J3" s="669"/>
    </row>
    <row r="4" spans="2:10" ht="18" x14ac:dyDescent="0.35">
      <c r="B4" s="517" t="str">
        <f>'Version Control'!B4</f>
        <v>Tab Name:</v>
      </c>
      <c r="C4" s="789" t="str">
        <f ca="1">MID(CELL("filename",A1), FIND("]", CELL("filename", A1))+ 1, 255)</f>
        <v>Addendum</v>
      </c>
      <c r="D4" s="789"/>
      <c r="E4" s="790"/>
      <c r="F4" s="357"/>
      <c r="G4" s="359" t="s">
        <v>501</v>
      </c>
      <c r="J4" s="669"/>
    </row>
    <row r="5" spans="2:10" ht="18" x14ac:dyDescent="0.35">
      <c r="B5" s="518" t="str">
        <f>'Version Control'!B5</f>
        <v>Version Number:</v>
      </c>
      <c r="C5" s="793">
        <f>'Version Control'!C5</f>
        <v>1.6</v>
      </c>
      <c r="D5" s="794"/>
      <c r="E5" s="795"/>
      <c r="F5" s="357"/>
      <c r="G5" s="357"/>
      <c r="J5" s="669"/>
    </row>
    <row r="6" spans="2:10" ht="18" x14ac:dyDescent="0.35">
      <c r="B6" s="518" t="str">
        <f>'Version Control'!B6</f>
        <v xml:space="preserve">Latest Revision Date: </v>
      </c>
      <c r="C6" s="796">
        <f>'Version Control'!C6</f>
        <v>41166</v>
      </c>
      <c r="D6" s="797"/>
      <c r="E6" s="798"/>
      <c r="F6" s="357"/>
      <c r="G6" s="357"/>
      <c r="J6" s="669"/>
    </row>
    <row r="7" spans="2:10" ht="18.75" thickBot="1" x14ac:dyDescent="0.4">
      <c r="B7" s="519" t="str">
        <f>'Version Control'!B7</f>
        <v xml:space="preserve">Test Completion Date: </v>
      </c>
      <c r="C7" s="799" t="str">
        <f>'Version Control'!C7</f>
        <v>[MM/DD/YYYY]</v>
      </c>
      <c r="D7" s="800"/>
      <c r="E7" s="801"/>
      <c r="F7" s="357"/>
      <c r="G7" s="357"/>
      <c r="J7" s="669"/>
    </row>
    <row r="8" spans="2:10" x14ac:dyDescent="0.25">
      <c r="J8" s="669"/>
    </row>
    <row r="9" spans="2:10" ht="15.75" thickBot="1" x14ac:dyDescent="0.3">
      <c r="J9" s="669"/>
    </row>
    <row r="10" spans="2:10" ht="18.75" thickBot="1" x14ac:dyDescent="0.3">
      <c r="B10" s="845" t="s">
        <v>554</v>
      </c>
      <c r="C10" s="846"/>
      <c r="D10" s="846"/>
      <c r="E10" s="847"/>
      <c r="J10" s="669"/>
    </row>
    <row r="11" spans="2:10" ht="15" customHeight="1" x14ac:dyDescent="0.25">
      <c r="B11" s="848" t="s">
        <v>555</v>
      </c>
      <c r="C11" s="849"/>
      <c r="D11" s="849"/>
      <c r="E11" s="850"/>
      <c r="J11" s="669"/>
    </row>
    <row r="12" spans="2:10" ht="15" customHeight="1" x14ac:dyDescent="0.25">
      <c r="B12" s="851"/>
      <c r="C12" s="852"/>
      <c r="D12" s="852"/>
      <c r="E12" s="853"/>
      <c r="J12" s="669"/>
    </row>
    <row r="13" spans="2:10" ht="15.75" thickBot="1" x14ac:dyDescent="0.3">
      <c r="B13" s="854"/>
      <c r="C13" s="855"/>
      <c r="D13" s="855"/>
      <c r="E13" s="856"/>
      <c r="J13" s="669"/>
    </row>
    <row r="14" spans="2:10" ht="16.5" x14ac:dyDescent="0.25">
      <c r="B14" s="857" t="s">
        <v>556</v>
      </c>
      <c r="C14" s="858"/>
      <c r="D14" s="858"/>
      <c r="E14" s="859"/>
      <c r="J14" s="669"/>
    </row>
    <row r="15" spans="2:10" ht="18" customHeight="1" x14ac:dyDescent="0.25">
      <c r="B15" s="860" t="s">
        <v>557</v>
      </c>
      <c r="C15" s="861"/>
      <c r="D15" s="861"/>
      <c r="E15" s="862"/>
      <c r="J15" s="669"/>
    </row>
    <row r="16" spans="2:10" ht="15.75" thickBot="1" x14ac:dyDescent="0.3">
      <c r="B16" s="863"/>
      <c r="C16" s="864"/>
      <c r="D16" s="864"/>
      <c r="E16" s="865"/>
      <c r="J16" s="669"/>
    </row>
    <row r="17" spans="1:10" ht="15.75" thickBot="1" x14ac:dyDescent="0.3">
      <c r="J17" s="669"/>
    </row>
    <row r="18" spans="1:10" ht="18.75" thickBot="1" x14ac:dyDescent="0.3">
      <c r="B18" s="842" t="s">
        <v>558</v>
      </c>
      <c r="C18" s="843"/>
      <c r="D18" s="843"/>
      <c r="E18" s="844"/>
      <c r="J18" s="669"/>
    </row>
    <row r="19" spans="1:10" s="650" customFormat="1" ht="18" customHeight="1" x14ac:dyDescent="0.35">
      <c r="A19" s="645"/>
      <c r="B19" s="646"/>
      <c r="C19" s="647" t="s">
        <v>118</v>
      </c>
      <c r="D19" s="648" t="s">
        <v>247</v>
      </c>
      <c r="E19" s="649" t="s">
        <v>248</v>
      </c>
      <c r="J19" s="669"/>
    </row>
    <row r="20" spans="1:10" s="650" customFormat="1" ht="18" x14ac:dyDescent="0.35">
      <c r="A20" s="645"/>
      <c r="B20" s="651" t="s">
        <v>559</v>
      </c>
      <c r="C20" s="652" t="s">
        <v>354</v>
      </c>
      <c r="D20" s="652" t="s">
        <v>354</v>
      </c>
      <c r="E20" s="653" t="s">
        <v>354</v>
      </c>
      <c r="J20" s="669"/>
    </row>
    <row r="21" spans="1:10" ht="18" x14ac:dyDescent="0.35">
      <c r="B21" s="654" t="s">
        <v>117</v>
      </c>
      <c r="C21" s="655"/>
      <c r="D21" s="655"/>
      <c r="E21" s="656"/>
      <c r="J21" s="669"/>
    </row>
    <row r="22" spans="1:10" ht="18" x14ac:dyDescent="0.35">
      <c r="B22" s="654" t="s">
        <v>124</v>
      </c>
      <c r="C22" s="655"/>
      <c r="D22" s="655"/>
      <c r="E22" s="656"/>
      <c r="J22" s="669"/>
    </row>
    <row r="23" spans="1:10" ht="18" x14ac:dyDescent="0.35">
      <c r="B23" s="654" t="s">
        <v>125</v>
      </c>
      <c r="C23" s="655"/>
      <c r="D23" s="655"/>
      <c r="E23" s="656"/>
      <c r="J23" s="669"/>
    </row>
    <row r="24" spans="1:10" ht="18" x14ac:dyDescent="0.35">
      <c r="B24" s="654" t="s">
        <v>126</v>
      </c>
      <c r="C24" s="655"/>
      <c r="D24" s="655"/>
      <c r="E24" s="656"/>
      <c r="J24" s="669"/>
    </row>
    <row r="25" spans="1:10" ht="18" x14ac:dyDescent="0.35">
      <c r="B25" s="654" t="s">
        <v>127</v>
      </c>
      <c r="C25" s="655"/>
      <c r="D25" s="655"/>
      <c r="E25" s="656"/>
      <c r="J25" s="669"/>
    </row>
    <row r="26" spans="1:10" ht="18" x14ac:dyDescent="0.35">
      <c r="B26" s="654" t="s">
        <v>212</v>
      </c>
      <c r="C26" s="657" t="str">
        <f>IF(C22="","",AVERAGE(C22:C25))</f>
        <v/>
      </c>
      <c r="D26" s="657" t="str">
        <f>IF(D22="","",AVERAGE(D22:D25))</f>
        <v/>
      </c>
      <c r="E26" s="658" t="str">
        <f>IF(E22="","",AVERAGE(E22:E25))</f>
        <v/>
      </c>
      <c r="J26" s="669"/>
    </row>
    <row r="27" spans="1:10" ht="18" x14ac:dyDescent="0.35">
      <c r="B27" s="654" t="s">
        <v>121</v>
      </c>
      <c r="C27" s="655"/>
      <c r="D27" s="655"/>
      <c r="E27" s="656"/>
      <c r="J27" s="669"/>
    </row>
    <row r="28" spans="1:10" ht="18" x14ac:dyDescent="0.35">
      <c r="B28" s="654" t="s">
        <v>122</v>
      </c>
      <c r="C28" s="655"/>
      <c r="D28" s="655"/>
      <c r="E28" s="656"/>
      <c r="J28" s="669"/>
    </row>
    <row r="29" spans="1:10" ht="18" x14ac:dyDescent="0.35">
      <c r="B29" s="654" t="s">
        <v>560</v>
      </c>
      <c r="C29" s="655"/>
      <c r="D29" s="655"/>
      <c r="E29" s="656"/>
      <c r="J29" s="669"/>
    </row>
    <row r="30" spans="1:10" x14ac:dyDescent="0.25">
      <c r="B30" s="659"/>
      <c r="C30" s="644"/>
      <c r="D30" s="644"/>
      <c r="E30" s="660"/>
      <c r="J30" s="669"/>
    </row>
    <row r="31" spans="1:10" x14ac:dyDescent="0.25">
      <c r="B31" s="659"/>
      <c r="C31" s="644"/>
      <c r="D31" s="644"/>
      <c r="E31" s="660"/>
      <c r="J31" s="669"/>
    </row>
    <row r="32" spans="1:10" ht="18" x14ac:dyDescent="0.35">
      <c r="B32" s="661"/>
      <c r="C32" s="652" t="s">
        <v>118</v>
      </c>
      <c r="D32" s="662" t="s">
        <v>347</v>
      </c>
      <c r="E32" s="663" t="s">
        <v>248</v>
      </c>
      <c r="J32" s="669"/>
    </row>
    <row r="33" spans="2:10" ht="18" x14ac:dyDescent="0.35">
      <c r="B33" s="651" t="s">
        <v>561</v>
      </c>
      <c r="C33" s="652" t="s">
        <v>354</v>
      </c>
      <c r="D33" s="652" t="s">
        <v>354</v>
      </c>
      <c r="E33" s="653" t="s">
        <v>354</v>
      </c>
      <c r="J33" s="669"/>
    </row>
    <row r="34" spans="2:10" ht="18" x14ac:dyDescent="0.35">
      <c r="B34" s="654" t="s">
        <v>117</v>
      </c>
      <c r="C34" s="655"/>
      <c r="D34" s="655"/>
      <c r="E34" s="656"/>
      <c r="J34" s="669"/>
    </row>
    <row r="35" spans="2:10" ht="18" x14ac:dyDescent="0.35">
      <c r="B35" s="654" t="s">
        <v>124</v>
      </c>
      <c r="C35" s="655"/>
      <c r="D35" s="655"/>
      <c r="E35" s="656"/>
      <c r="J35" s="669"/>
    </row>
    <row r="36" spans="2:10" ht="18" x14ac:dyDescent="0.35">
      <c r="B36" s="654" t="s">
        <v>125</v>
      </c>
      <c r="C36" s="655"/>
      <c r="D36" s="655"/>
      <c r="E36" s="656"/>
      <c r="J36" s="669"/>
    </row>
    <row r="37" spans="2:10" ht="18" x14ac:dyDescent="0.35">
      <c r="B37" s="654" t="s">
        <v>126</v>
      </c>
      <c r="C37" s="655"/>
      <c r="D37" s="655"/>
      <c r="E37" s="656"/>
      <c r="J37" s="669"/>
    </row>
    <row r="38" spans="2:10" ht="18" x14ac:dyDescent="0.35">
      <c r="B38" s="654" t="s">
        <v>127</v>
      </c>
      <c r="C38" s="655"/>
      <c r="D38" s="655"/>
      <c r="E38" s="656"/>
      <c r="J38" s="669"/>
    </row>
    <row r="39" spans="2:10" ht="18" x14ac:dyDescent="0.35">
      <c r="B39" s="654" t="s">
        <v>212</v>
      </c>
      <c r="C39" s="657" t="str">
        <f>IF(C35="","",AVERAGE(C35:C38))</f>
        <v/>
      </c>
      <c r="D39" s="657" t="str">
        <f>IF(D35="","",AVERAGE(D35:D38))</f>
        <v/>
      </c>
      <c r="E39" s="658" t="str">
        <f>IF(E35="","",AVERAGE(E35:E38))</f>
        <v/>
      </c>
      <c r="J39" s="669"/>
    </row>
    <row r="40" spans="2:10" ht="18" x14ac:dyDescent="0.35">
      <c r="B40" s="654" t="s">
        <v>121</v>
      </c>
      <c r="C40" s="655"/>
      <c r="D40" s="655"/>
      <c r="E40" s="656"/>
      <c r="J40" s="669"/>
    </row>
    <row r="41" spans="2:10" ht="18" x14ac:dyDescent="0.35">
      <c r="B41" s="654" t="s">
        <v>122</v>
      </c>
      <c r="C41" s="655"/>
      <c r="D41" s="655"/>
      <c r="E41" s="656"/>
      <c r="J41" s="669"/>
    </row>
    <row r="42" spans="2:10" ht="18.75" thickBot="1" x14ac:dyDescent="0.4">
      <c r="B42" s="664" t="s">
        <v>560</v>
      </c>
      <c r="C42" s="665"/>
      <c r="D42" s="665"/>
      <c r="E42" s="666"/>
      <c r="J42" s="669"/>
    </row>
    <row r="43" spans="2:10" ht="15.75" thickBot="1" x14ac:dyDescent="0.3">
      <c r="J43" s="669"/>
    </row>
    <row r="44" spans="2:10" ht="18.75" thickBot="1" x14ac:dyDescent="0.3">
      <c r="B44" s="842" t="s">
        <v>562</v>
      </c>
      <c r="C44" s="843"/>
      <c r="D44" s="843"/>
      <c r="E44" s="844"/>
      <c r="J44" s="669"/>
    </row>
    <row r="45" spans="2:10" ht="18" x14ac:dyDescent="0.35">
      <c r="B45" s="661"/>
      <c r="C45" s="652" t="s">
        <v>118</v>
      </c>
      <c r="D45" s="662" t="s">
        <v>347</v>
      </c>
      <c r="E45" s="663" t="s">
        <v>248</v>
      </c>
      <c r="J45" s="669"/>
    </row>
    <row r="46" spans="2:10" ht="18" x14ac:dyDescent="0.35">
      <c r="B46" s="651" t="s">
        <v>563</v>
      </c>
      <c r="C46" s="652" t="s">
        <v>354</v>
      </c>
      <c r="D46" s="652" t="s">
        <v>354</v>
      </c>
      <c r="E46" s="653" t="s">
        <v>354</v>
      </c>
      <c r="J46" s="669"/>
    </row>
    <row r="47" spans="2:10" ht="18" x14ac:dyDescent="0.35">
      <c r="B47" s="654" t="s">
        <v>117</v>
      </c>
      <c r="C47" s="671" t="e">
        <f t="shared" ref="C47:E48" si="0">AVERAGE(C21,C34)</f>
        <v>#DIV/0!</v>
      </c>
      <c r="D47" s="671" t="e">
        <f t="shared" si="0"/>
        <v>#DIV/0!</v>
      </c>
      <c r="E47" s="672" t="e">
        <f t="shared" si="0"/>
        <v>#DIV/0!</v>
      </c>
      <c r="J47" s="669"/>
    </row>
    <row r="48" spans="2:10" ht="18" x14ac:dyDescent="0.35">
      <c r="B48" s="654" t="s">
        <v>124</v>
      </c>
      <c r="C48" s="673" t="e">
        <f t="shared" si="0"/>
        <v>#DIV/0!</v>
      </c>
      <c r="D48" s="673" t="e">
        <f t="shared" si="0"/>
        <v>#DIV/0!</v>
      </c>
      <c r="E48" s="673" t="e">
        <f t="shared" si="0"/>
        <v>#DIV/0!</v>
      </c>
      <c r="J48" s="669"/>
    </row>
    <row r="49" spans="1:10" ht="18" x14ac:dyDescent="0.35">
      <c r="B49" s="654" t="s">
        <v>125</v>
      </c>
      <c r="C49" s="673" t="e">
        <f t="shared" ref="C49:E55" si="1">AVERAGE(C23,C36)</f>
        <v>#DIV/0!</v>
      </c>
      <c r="D49" s="673" t="e">
        <f t="shared" si="1"/>
        <v>#DIV/0!</v>
      </c>
      <c r="E49" s="673" t="e">
        <f t="shared" si="1"/>
        <v>#DIV/0!</v>
      </c>
      <c r="J49" s="669"/>
    </row>
    <row r="50" spans="1:10" ht="18" x14ac:dyDescent="0.35">
      <c r="B50" s="654" t="s">
        <v>126</v>
      </c>
      <c r="C50" s="673" t="e">
        <f t="shared" si="1"/>
        <v>#DIV/0!</v>
      </c>
      <c r="D50" s="673" t="e">
        <f t="shared" si="1"/>
        <v>#DIV/0!</v>
      </c>
      <c r="E50" s="673" t="e">
        <f t="shared" si="1"/>
        <v>#DIV/0!</v>
      </c>
      <c r="J50" s="669"/>
    </row>
    <row r="51" spans="1:10" ht="18" x14ac:dyDescent="0.35">
      <c r="B51" s="654" t="s">
        <v>127</v>
      </c>
      <c r="C51" s="673" t="e">
        <f t="shared" si="1"/>
        <v>#DIV/0!</v>
      </c>
      <c r="D51" s="673" t="e">
        <f t="shared" si="1"/>
        <v>#DIV/0!</v>
      </c>
      <c r="E51" s="673" t="e">
        <f t="shared" si="1"/>
        <v>#DIV/0!</v>
      </c>
      <c r="J51" s="669"/>
    </row>
    <row r="52" spans="1:10" ht="18" x14ac:dyDescent="0.35">
      <c r="B52" s="654" t="s">
        <v>212</v>
      </c>
      <c r="C52" s="667" t="e">
        <f t="shared" si="1"/>
        <v>#DIV/0!</v>
      </c>
      <c r="D52" s="667" t="e">
        <f t="shared" si="1"/>
        <v>#DIV/0!</v>
      </c>
      <c r="E52" s="668" t="e">
        <f t="shared" si="1"/>
        <v>#DIV/0!</v>
      </c>
      <c r="J52" s="669"/>
    </row>
    <row r="53" spans="1:10" ht="18" x14ac:dyDescent="0.35">
      <c r="B53" s="654" t="s">
        <v>121</v>
      </c>
      <c r="C53" s="671" t="e">
        <f t="shared" si="1"/>
        <v>#DIV/0!</v>
      </c>
      <c r="D53" s="671" t="e">
        <f t="shared" si="1"/>
        <v>#DIV/0!</v>
      </c>
      <c r="E53" s="672" t="e">
        <f t="shared" si="1"/>
        <v>#DIV/0!</v>
      </c>
      <c r="J53" s="669"/>
    </row>
    <row r="54" spans="1:10" ht="18" x14ac:dyDescent="0.35">
      <c r="B54" s="654" t="s">
        <v>122</v>
      </c>
      <c r="C54" s="671" t="e">
        <f t="shared" si="1"/>
        <v>#DIV/0!</v>
      </c>
      <c r="D54" s="671" t="e">
        <f t="shared" si="1"/>
        <v>#DIV/0!</v>
      </c>
      <c r="E54" s="672" t="e">
        <f t="shared" si="1"/>
        <v>#DIV/0!</v>
      </c>
      <c r="J54" s="669"/>
    </row>
    <row r="55" spans="1:10" ht="18.75" thickBot="1" x14ac:dyDescent="0.4">
      <c r="B55" s="664" t="s">
        <v>560</v>
      </c>
      <c r="C55" s="674" t="e">
        <f t="shared" si="1"/>
        <v>#DIV/0!</v>
      </c>
      <c r="D55" s="674" t="e">
        <f t="shared" si="1"/>
        <v>#DIV/0!</v>
      </c>
      <c r="E55" s="675" t="e">
        <f t="shared" si="1"/>
        <v>#DIV/0!</v>
      </c>
      <c r="J55" s="669"/>
    </row>
    <row r="56" spans="1:10" x14ac:dyDescent="0.25">
      <c r="J56" s="669"/>
    </row>
    <row r="57" spans="1:10" x14ac:dyDescent="0.25">
      <c r="A57" s="670"/>
      <c r="B57" s="669"/>
      <c r="C57" s="669"/>
      <c r="D57" s="669"/>
      <c r="E57" s="669"/>
      <c r="F57" s="669"/>
      <c r="G57" s="669"/>
      <c r="H57" s="669"/>
      <c r="I57" s="669"/>
      <c r="J57" s="669"/>
    </row>
  </sheetData>
  <sheetProtection password="CAAA" sheet="1" objects="1" scenarios="1" selectLockedCells="1"/>
  <mergeCells count="12">
    <mergeCell ref="B18:E18"/>
    <mergeCell ref="B44:E44"/>
    <mergeCell ref="C7:E7"/>
    <mergeCell ref="B10:E10"/>
    <mergeCell ref="B11:E13"/>
    <mergeCell ref="B14:E14"/>
    <mergeCell ref="B15:E16"/>
    <mergeCell ref="B2:E2"/>
    <mergeCell ref="C3:E3"/>
    <mergeCell ref="C4:E4"/>
    <mergeCell ref="C5:E5"/>
    <mergeCell ref="C6:E6"/>
  </mergeCells>
  <hyperlinks>
    <hyperlink ref="G4" location="Instructions!C35" display="Back to Instructions tab"/>
  </hyperlinks>
  <pageMargins left="0.7" right="0.7" top="0.75" bottom="0.75" header="0.3" footer="0.3"/>
  <pageSetup orientation="landscape" horizontalDpi="200" verticalDpi="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1:G23"/>
  <sheetViews>
    <sheetView showGridLines="0" zoomScale="80" zoomScaleNormal="80" workbookViewId="0">
      <selection activeCell="F16" sqref="F16"/>
    </sheetView>
  </sheetViews>
  <sheetFormatPr defaultRowHeight="16.5" x14ac:dyDescent="0.3"/>
  <cols>
    <col min="1" max="1" width="9.140625" style="44"/>
    <col min="2" max="2" width="29.85546875" style="55" bestFit="1" customWidth="1"/>
    <col min="3" max="3" width="45.42578125" style="43" bestFit="1" customWidth="1"/>
    <col min="4" max="4" width="18.42578125" style="44" bestFit="1" customWidth="1"/>
    <col min="5" max="5" width="5.5703125" style="44" bestFit="1" customWidth="1"/>
    <col min="6" max="16384" width="9.140625" style="44"/>
  </cols>
  <sheetData>
    <row r="1" spans="2:7" ht="17.25" thickBot="1" x14ac:dyDescent="0.35">
      <c r="B1" s="43"/>
      <c r="C1" s="44"/>
    </row>
    <row r="2" spans="2:7" ht="18" thickBot="1" x14ac:dyDescent="0.35">
      <c r="B2" s="832" t="s">
        <v>363</v>
      </c>
      <c r="C2" s="834"/>
    </row>
    <row r="3" spans="2:7" x14ac:dyDescent="0.3">
      <c r="B3" s="46" t="s">
        <v>364</v>
      </c>
      <c r="C3" s="405" t="str">
        <f ca="1">MID(CELL("FILENAME",F15),FIND("[",CELL("FILENAME",F15))+1,FIND("]",CELL("FILENAME",F15))-FIND("[",CELL("FILENAME",F15))-1)</f>
        <v>Residential Clothes Washer - v1.6.xlsx</v>
      </c>
      <c r="D3" s="47"/>
      <c r="E3" s="47"/>
      <c r="F3" s="47"/>
      <c r="G3" s="47"/>
    </row>
    <row r="4" spans="2:7" x14ac:dyDescent="0.3">
      <c r="B4" s="48" t="s">
        <v>365</v>
      </c>
      <c r="C4" s="405" t="str">
        <f ca="1">MID(CELL("filename",A1), FIND("]", CELL("filename", A1))+ 1, 255)</f>
        <v>Version Control</v>
      </c>
      <c r="D4" s="47"/>
      <c r="E4" s="47"/>
      <c r="F4" s="47"/>
      <c r="G4" s="47"/>
    </row>
    <row r="5" spans="2:7" x14ac:dyDescent="0.3">
      <c r="B5" s="46" t="s">
        <v>366</v>
      </c>
      <c r="C5" s="49">
        <f>MAX(B12:B1006)</f>
        <v>1.6</v>
      </c>
      <c r="D5" s="47"/>
      <c r="E5" s="47"/>
      <c r="F5" s="47"/>
      <c r="G5" s="47"/>
    </row>
    <row r="6" spans="2:7" x14ac:dyDescent="0.3">
      <c r="B6" s="46" t="s">
        <v>367</v>
      </c>
      <c r="C6" s="50">
        <f>IF(MAX(B12:C1006)=0,"No Revisions Dates Entered",MAX(B12:C1006))</f>
        <v>41166</v>
      </c>
      <c r="D6" s="47"/>
      <c r="E6" s="47"/>
      <c r="F6" s="47"/>
      <c r="G6" s="47"/>
    </row>
    <row r="7" spans="2:7" ht="17.25" thickBot="1" x14ac:dyDescent="0.35">
      <c r="B7" s="51" t="s">
        <v>368</v>
      </c>
      <c r="C7" s="52" t="str">
        <f>'General Info &amp; Test Results'!C18</f>
        <v>[MM/DD/YYYY]</v>
      </c>
      <c r="D7" s="47"/>
      <c r="E7" s="47"/>
      <c r="F7" s="47"/>
      <c r="G7" s="47"/>
    </row>
    <row r="8" spans="2:7" x14ac:dyDescent="0.3">
      <c r="B8" s="47"/>
      <c r="C8" s="47"/>
      <c r="D8" s="47"/>
      <c r="E8" s="47"/>
      <c r="F8" s="47"/>
      <c r="G8" s="47"/>
    </row>
    <row r="9" spans="2:7" ht="17.25" thickBot="1" x14ac:dyDescent="0.35">
      <c r="B9" s="47"/>
      <c r="C9" s="47"/>
      <c r="D9" s="47"/>
      <c r="E9" s="47"/>
      <c r="F9" s="47"/>
      <c r="G9" s="47"/>
    </row>
    <row r="10" spans="2:7" ht="18" thickBot="1" x14ac:dyDescent="0.35">
      <c r="B10" s="520" t="s">
        <v>369</v>
      </c>
      <c r="C10" s="532"/>
      <c r="D10" s="47"/>
      <c r="E10" s="47"/>
      <c r="F10" s="47"/>
      <c r="G10" s="47"/>
    </row>
    <row r="11" spans="2:7" ht="18" thickBot="1" x14ac:dyDescent="0.4">
      <c r="B11" s="623" t="s">
        <v>370</v>
      </c>
      <c r="C11" s="624" t="s">
        <v>371</v>
      </c>
      <c r="D11" s="47"/>
      <c r="E11" s="47"/>
      <c r="F11" s="47"/>
      <c r="G11" s="47"/>
    </row>
    <row r="12" spans="2:7" x14ac:dyDescent="0.3">
      <c r="B12" s="625">
        <v>0.1</v>
      </c>
      <c r="C12" s="626">
        <v>40676</v>
      </c>
      <c r="D12" s="47"/>
      <c r="E12" s="47"/>
      <c r="F12" s="47"/>
      <c r="G12" s="47"/>
    </row>
    <row r="13" spans="2:7" x14ac:dyDescent="0.3">
      <c r="B13" s="627">
        <v>0.2</v>
      </c>
      <c r="C13" s="628">
        <v>40682</v>
      </c>
      <c r="D13" s="54"/>
      <c r="E13" s="47"/>
      <c r="F13" s="47"/>
      <c r="G13" s="47"/>
    </row>
    <row r="14" spans="2:7" x14ac:dyDescent="0.3">
      <c r="B14" s="627">
        <v>0.3</v>
      </c>
      <c r="C14" s="628">
        <v>40682</v>
      </c>
    </row>
    <row r="15" spans="2:7" x14ac:dyDescent="0.3">
      <c r="B15" s="629">
        <v>1</v>
      </c>
      <c r="C15" s="628">
        <v>40696</v>
      </c>
    </row>
    <row r="16" spans="2:7" x14ac:dyDescent="0.3">
      <c r="B16" s="630">
        <v>1.1000000000000001</v>
      </c>
      <c r="C16" s="628">
        <v>41024</v>
      </c>
    </row>
    <row r="17" spans="2:3" x14ac:dyDescent="0.3">
      <c r="B17" s="642">
        <v>1.2</v>
      </c>
      <c r="C17" s="643">
        <v>41024</v>
      </c>
    </row>
    <row r="18" spans="2:3" x14ac:dyDescent="0.3">
      <c r="B18" s="642">
        <v>1.3</v>
      </c>
      <c r="C18" s="643">
        <v>41086</v>
      </c>
    </row>
    <row r="19" spans="2:3" x14ac:dyDescent="0.3">
      <c r="B19" s="642">
        <v>1.4</v>
      </c>
      <c r="C19" s="643">
        <v>41093</v>
      </c>
    </row>
    <row r="20" spans="2:3" x14ac:dyDescent="0.3">
      <c r="B20" s="642">
        <v>1.5</v>
      </c>
      <c r="C20" s="643">
        <v>41099</v>
      </c>
    </row>
    <row r="21" spans="2:3" x14ac:dyDescent="0.3">
      <c r="B21" s="642">
        <v>1.6</v>
      </c>
      <c r="C21" s="643">
        <v>41166</v>
      </c>
    </row>
    <row r="22" spans="2:3" x14ac:dyDescent="0.3">
      <c r="B22" s="642"/>
      <c r="C22" s="643"/>
    </row>
    <row r="23" spans="2:3" ht="17.25" thickBot="1" x14ac:dyDescent="0.35">
      <c r="B23" s="631"/>
      <c r="C23" s="632"/>
    </row>
  </sheetData>
  <sheetProtection password="CAAA" sheet="1" objects="1" scenarios="1" selectLockedCells="1"/>
  <mergeCells count="1">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J66"/>
  <sheetViews>
    <sheetView showGridLines="0" zoomScale="80" zoomScaleNormal="80" workbookViewId="0">
      <selection activeCell="C11" sqref="C11"/>
    </sheetView>
  </sheetViews>
  <sheetFormatPr defaultRowHeight="18" x14ac:dyDescent="0.35"/>
  <cols>
    <col min="1" max="1" width="3.140625" style="357" customWidth="1"/>
    <col min="2" max="2" width="56.7109375" style="357" customWidth="1"/>
    <col min="3" max="3" width="43.140625" style="383" customWidth="1"/>
    <col min="4" max="4" width="26.5703125" style="383" customWidth="1"/>
    <col min="5" max="5" width="21.42578125" style="357" customWidth="1"/>
    <col min="6" max="6" width="25.42578125" style="357" customWidth="1"/>
    <col min="7" max="7" width="24.7109375" style="357" customWidth="1"/>
    <col min="8" max="8" width="24.85546875" style="357" customWidth="1"/>
    <col min="9" max="9" width="4.42578125" style="357" customWidth="1"/>
    <col min="10" max="10" width="4" style="357" customWidth="1"/>
    <col min="11" max="16384" width="9.140625" style="357"/>
  </cols>
  <sheetData>
    <row r="1" spans="2:10" ht="18.75" thickBot="1" x14ac:dyDescent="0.4">
      <c r="J1" s="602"/>
    </row>
    <row r="2" spans="2:10" ht="18.75" thickBot="1" x14ac:dyDescent="0.4">
      <c r="B2" s="388" t="str">
        <f>'Version Control'!$B$2</f>
        <v>Title Block</v>
      </c>
      <c r="C2" s="542"/>
      <c r="J2" s="602"/>
    </row>
    <row r="3" spans="2:10" x14ac:dyDescent="0.35">
      <c r="B3" s="516" t="str">
        <f>'Version Control'!$B$3</f>
        <v>File Name:</v>
      </c>
      <c r="C3" s="543" t="str">
        <f ca="1">'Version Control'!$C$3</f>
        <v>Residential Clothes Washer - v1.6.xlsx</v>
      </c>
      <c r="J3" s="602"/>
    </row>
    <row r="4" spans="2:10" x14ac:dyDescent="0.35">
      <c r="B4" s="517" t="str">
        <f>'Version Control'!$B$4</f>
        <v>Tab Name:</v>
      </c>
      <c r="C4" s="544" t="str">
        <f ca="1">MID(CELL("filename",A1), FIND("]", CELL("filename", A1))+ 1, 255)</f>
        <v>General Info &amp; Test Results</v>
      </c>
      <c r="E4" s="384" t="s">
        <v>501</v>
      </c>
      <c r="J4" s="602"/>
    </row>
    <row r="5" spans="2:10" x14ac:dyDescent="0.35">
      <c r="B5" s="518" t="str">
        <f>'Version Control'!$B$5</f>
        <v>Version Number:</v>
      </c>
      <c r="C5" s="545">
        <f>'Version Control'!$C$5</f>
        <v>1.6</v>
      </c>
      <c r="J5" s="602"/>
    </row>
    <row r="6" spans="2:10" x14ac:dyDescent="0.35">
      <c r="B6" s="518" t="str">
        <f>'Version Control'!$B$6</f>
        <v xml:space="preserve">Latest Revision Date: </v>
      </c>
      <c r="C6" s="546">
        <f>'Version Control'!$C$6</f>
        <v>41166</v>
      </c>
      <c r="J6" s="602"/>
    </row>
    <row r="7" spans="2:10" ht="18.75" thickBot="1" x14ac:dyDescent="0.4">
      <c r="B7" s="519" t="str">
        <f>'Version Control'!$B$7</f>
        <v xml:space="preserve">Test Completion Date: </v>
      </c>
      <c r="C7" s="547" t="str">
        <f>'Version Control'!$C$7</f>
        <v>[MM/DD/YYYY]</v>
      </c>
      <c r="J7" s="602"/>
    </row>
    <row r="8" spans="2:10" x14ac:dyDescent="0.35">
      <c r="B8" s="385"/>
      <c r="C8" s="386"/>
      <c r="J8" s="602"/>
    </row>
    <row r="9" spans="2:10" ht="18.75" thickBot="1" x14ac:dyDescent="0.4">
      <c r="B9" s="385"/>
      <c r="C9" s="386"/>
      <c r="J9" s="602"/>
    </row>
    <row r="10" spans="2:10" ht="18.75" thickBot="1" x14ac:dyDescent="0.4">
      <c r="B10" s="388" t="s">
        <v>387</v>
      </c>
      <c r="C10" s="390"/>
      <c r="D10" s="387"/>
      <c r="E10" s="388" t="s">
        <v>528</v>
      </c>
      <c r="F10" s="389"/>
      <c r="G10" s="389"/>
      <c r="H10" s="390"/>
      <c r="J10" s="602"/>
    </row>
    <row r="11" spans="2:10" ht="18.75" thickBot="1" x14ac:dyDescent="0.4">
      <c r="B11" s="548" t="s">
        <v>15</v>
      </c>
      <c r="C11" s="550" t="s">
        <v>390</v>
      </c>
      <c r="D11" s="387"/>
      <c r="E11" s="563" t="s">
        <v>388</v>
      </c>
      <c r="F11" s="564" t="s">
        <v>402</v>
      </c>
      <c r="G11" s="564" t="s">
        <v>436</v>
      </c>
      <c r="H11" s="565" t="s">
        <v>389</v>
      </c>
      <c r="J11" s="602"/>
    </row>
    <row r="12" spans="2:10" ht="18.75" thickBot="1" x14ac:dyDescent="0.4">
      <c r="B12" s="549" t="s">
        <v>391</v>
      </c>
      <c r="C12" s="464" t="s">
        <v>392</v>
      </c>
      <c r="D12" s="387"/>
      <c r="E12" s="516" t="s">
        <v>163</v>
      </c>
      <c r="F12" s="561" t="str">
        <f>IF('Calculations - MEF, WF'!C21&lt;&gt;0,'Calculations - MEF, WF'!C11,"")</f>
        <v/>
      </c>
      <c r="G12" s="562" t="str">
        <f>IF('Calculations - Uncertainty'!CR32&lt;&gt;0,'Calculations - Uncertainty'!CR16,"")</f>
        <v/>
      </c>
      <c r="H12" s="566" t="s">
        <v>166</v>
      </c>
      <c r="J12" s="602"/>
    </row>
    <row r="13" spans="2:10" ht="18.75" thickBot="1" x14ac:dyDescent="0.4">
      <c r="B13" s="391"/>
      <c r="C13" s="392"/>
      <c r="D13" s="387"/>
      <c r="E13" s="518" t="s">
        <v>172</v>
      </c>
      <c r="F13" s="539" t="str">
        <f>IF('Calculations - MEF, WF'!C21&lt;&gt;0,'Calculations - MEF, WF'!C14,"")</f>
        <v/>
      </c>
      <c r="G13" s="471" t="str">
        <f>IF('Calculations - Uncertainty'!J29&lt;&gt;0,'Calculations - Uncertainty'!CW16,"")</f>
        <v/>
      </c>
      <c r="H13" s="567" t="s">
        <v>175</v>
      </c>
      <c r="J13" s="602"/>
    </row>
    <row r="14" spans="2:10" ht="18.75" thickBot="1" x14ac:dyDescent="0.4">
      <c r="B14" s="388" t="s">
        <v>425</v>
      </c>
      <c r="C14" s="390"/>
      <c r="D14" s="387"/>
      <c r="E14" s="518" t="s">
        <v>251</v>
      </c>
      <c r="F14" s="540" t="str">
        <f>IF('Test Data Inputs'!C13&lt;&gt;0,'Test Data Inputs'!C16,"")</f>
        <v/>
      </c>
      <c r="G14" s="472" t="str">
        <f>IF('Calculations - Uncertainty'!C27&lt;&gt;0,'Calculations - Uncertainty'!C17,"")</f>
        <v/>
      </c>
      <c r="H14" s="567" t="s">
        <v>97</v>
      </c>
      <c r="J14" s="602"/>
    </row>
    <row r="15" spans="2:10" ht="18.75" thickBot="1" x14ac:dyDescent="0.4">
      <c r="B15" s="548" t="s">
        <v>406</v>
      </c>
      <c r="C15" s="550"/>
      <c r="D15" s="387"/>
      <c r="E15" s="519" t="s">
        <v>14</v>
      </c>
      <c r="F15" s="541" t="str">
        <f>IF('Calculations - RMC'!C18&lt;&gt;0,'Calculations - RMC'!C14,"")</f>
        <v/>
      </c>
      <c r="G15" s="473" t="str">
        <f>IF('Calculations - Uncertainty'!J29&lt;&gt;0,'Calculations - Uncertainty'!L13,"")</f>
        <v/>
      </c>
      <c r="H15" s="568" t="s">
        <v>199</v>
      </c>
      <c r="J15" s="602"/>
    </row>
    <row r="16" spans="2:10" x14ac:dyDescent="0.35">
      <c r="B16" s="551" t="s">
        <v>407</v>
      </c>
      <c r="C16" s="463"/>
      <c r="D16" s="387"/>
      <c r="E16" s="385"/>
      <c r="F16" s="393"/>
      <c r="G16" s="394"/>
      <c r="H16" s="360"/>
      <c r="J16" s="602"/>
    </row>
    <row r="17" spans="2:10" ht="18.75" thickBot="1" x14ac:dyDescent="0.4">
      <c r="B17" s="551" t="s">
        <v>393</v>
      </c>
      <c r="C17" s="463" t="s">
        <v>394</v>
      </c>
      <c r="D17" s="387"/>
      <c r="E17" s="421" t="s">
        <v>509</v>
      </c>
      <c r="F17" s="393"/>
      <c r="G17" s="394"/>
      <c r="H17" s="360"/>
      <c r="J17" s="602"/>
    </row>
    <row r="18" spans="2:10" ht="18.75" thickBot="1" x14ac:dyDescent="0.4">
      <c r="B18" s="549" t="s">
        <v>395</v>
      </c>
      <c r="C18" s="464" t="s">
        <v>394</v>
      </c>
      <c r="D18" s="395"/>
      <c r="E18" s="396" t="s">
        <v>372</v>
      </c>
      <c r="F18" s="397"/>
      <c r="G18" s="397"/>
      <c r="H18" s="398"/>
      <c r="J18" s="602"/>
    </row>
    <row r="19" spans="2:10" ht="18.75" thickBot="1" x14ac:dyDescent="0.4">
      <c r="B19" s="392"/>
      <c r="C19" s="399"/>
      <c r="D19" s="395"/>
      <c r="E19" s="712" t="s">
        <v>545</v>
      </c>
      <c r="F19" s="713"/>
      <c r="G19" s="713"/>
      <c r="H19" s="714"/>
      <c r="J19" s="602"/>
    </row>
    <row r="20" spans="2:10" ht="18.75" thickBot="1" x14ac:dyDescent="0.4">
      <c r="B20" s="388" t="s">
        <v>426</v>
      </c>
      <c r="C20" s="390"/>
      <c r="D20" s="395"/>
      <c r="E20" s="715"/>
      <c r="F20" s="716"/>
      <c r="G20" s="716"/>
      <c r="H20" s="717"/>
      <c r="J20" s="602"/>
    </row>
    <row r="21" spans="2:10" ht="18.75" thickBot="1" x14ac:dyDescent="0.4">
      <c r="B21" s="548" t="s">
        <v>396</v>
      </c>
      <c r="C21" s="552"/>
      <c r="D21" s="395"/>
      <c r="E21" s="718"/>
      <c r="F21" s="719"/>
      <c r="G21" s="719"/>
      <c r="H21" s="720"/>
      <c r="J21" s="602"/>
    </row>
    <row r="22" spans="2:10" ht="18.75" thickBot="1" x14ac:dyDescent="0.4">
      <c r="B22" s="551" t="s">
        <v>397</v>
      </c>
      <c r="C22" s="465"/>
      <c r="D22" s="395"/>
      <c r="E22" s="721" t="s">
        <v>373</v>
      </c>
      <c r="F22" s="722"/>
      <c r="G22" s="571" t="s">
        <v>371</v>
      </c>
      <c r="H22" s="572" t="s">
        <v>374</v>
      </c>
      <c r="J22" s="602"/>
    </row>
    <row r="23" spans="2:10" x14ac:dyDescent="0.35">
      <c r="B23" s="551" t="s">
        <v>398</v>
      </c>
      <c r="C23" s="465"/>
      <c r="D23" s="395"/>
      <c r="E23" s="723" t="str">
        <f>IF('Report Sign-Off Block'!B15&lt;&gt;0,'Report Sign-Off Block'!B15,"")</f>
        <v>Test Completion</v>
      </c>
      <c r="F23" s="724"/>
      <c r="G23" s="569" t="str">
        <f>'Report Sign-Off Block'!D15</f>
        <v>[MM/DD/YYYY]</v>
      </c>
      <c r="H23" s="570" t="str">
        <f>IF('Report Sign-Off Block'!E15&lt;&gt;0,'Report Sign-Off Block'!E15,"")</f>
        <v>[Test Lab Name]</v>
      </c>
      <c r="J23" s="602"/>
    </row>
    <row r="24" spans="2:10" x14ac:dyDescent="0.35">
      <c r="B24" s="551" t="s">
        <v>399</v>
      </c>
      <c r="C24" s="465"/>
      <c r="D24" s="395"/>
      <c r="E24" s="708" t="str">
        <f>IF('Report Sign-Off Block'!B16&lt;&gt;0,'Report Sign-Off Block'!B16,"")</f>
        <v>Template Population</v>
      </c>
      <c r="F24" s="709"/>
      <c r="G24" s="537" t="str">
        <f>'Report Sign-Off Block'!D16</f>
        <v>[MM/DD/YYYY]</v>
      </c>
      <c r="H24" s="469" t="str">
        <f>IF('Report Sign-Off Block'!E16&lt;&gt;0,'Report Sign-Off Block'!E16,"")</f>
        <v>[Test Lab Name]</v>
      </c>
      <c r="J24" s="602"/>
    </row>
    <row r="25" spans="2:10" x14ac:dyDescent="0.35">
      <c r="B25" s="551" t="s">
        <v>435</v>
      </c>
      <c r="C25" s="465"/>
      <c r="D25" s="395"/>
      <c r="E25" s="708" t="str">
        <f>IF('Report Sign-Off Block'!B17&lt;&gt;0,'Report Sign-Off Block'!B17,"")</f>
        <v>Report Review by Test Lab</v>
      </c>
      <c r="F25" s="709"/>
      <c r="G25" s="537" t="str">
        <f>'Report Sign-Off Block'!D17</f>
        <v>[MM/DD/YYYY]</v>
      </c>
      <c r="H25" s="469" t="str">
        <f>IF('Report Sign-Off Block'!E17&lt;&gt;0,'Report Sign-Off Block'!E17,"")</f>
        <v>[Test Lab Name]</v>
      </c>
      <c r="J25" s="602"/>
    </row>
    <row r="26" spans="2:10" x14ac:dyDescent="0.35">
      <c r="B26" s="551" t="s">
        <v>400</v>
      </c>
      <c r="C26" s="465"/>
      <c r="D26" s="395"/>
      <c r="E26" s="708" t="str">
        <f>IF('Report Sign-Off Block'!B18&lt;&gt;0,'Report Sign-Off Block'!B18,"")</f>
        <v>Report Review by Test Lab</v>
      </c>
      <c r="F26" s="709"/>
      <c r="G26" s="537" t="str">
        <f>'Report Sign-Off Block'!D18</f>
        <v>[MM/DD/YYYY]</v>
      </c>
      <c r="H26" s="469" t="str">
        <f>IF('Report Sign-Off Block'!E18&lt;&gt;0,'Report Sign-Off Block'!E18,"")</f>
        <v>[Test Lab Name]</v>
      </c>
      <c r="J26" s="602"/>
    </row>
    <row r="27" spans="2:10" ht="18.75" thickBot="1" x14ac:dyDescent="0.4">
      <c r="B27" s="551" t="s">
        <v>401</v>
      </c>
      <c r="C27" s="465"/>
      <c r="D27" s="395"/>
      <c r="E27" s="710" t="str">
        <f>IF('Report Sign-Off Block'!B19&lt;&gt;0,'Report Sign-Off Block'!B19,"")</f>
        <v>Report Review by DOE</v>
      </c>
      <c r="F27" s="711"/>
      <c r="G27" s="538" t="str">
        <f>'Report Sign-Off Block'!D19</f>
        <v>[MM/DD/YYYY]</v>
      </c>
      <c r="H27" s="470" t="str">
        <f>IF('Report Sign-Off Block'!E19&lt;&gt;0,'Report Sign-Off Block'!E19,"")</f>
        <v>DOE</v>
      </c>
      <c r="J27" s="602"/>
    </row>
    <row r="28" spans="2:10" ht="18.75" thickBot="1" x14ac:dyDescent="0.4">
      <c r="B28" s="549" t="s">
        <v>213</v>
      </c>
      <c r="C28" s="466"/>
      <c r="D28" s="395"/>
      <c r="E28" s="395"/>
      <c r="F28" s="395"/>
      <c r="G28" s="395"/>
      <c r="J28" s="602"/>
    </row>
    <row r="29" spans="2:10" ht="18.75" thickBot="1" x14ac:dyDescent="0.4">
      <c r="B29" s="385"/>
      <c r="C29" s="386"/>
      <c r="D29" s="395"/>
      <c r="E29" s="395"/>
      <c r="F29" s="395"/>
      <c r="G29" s="395"/>
      <c r="J29" s="602"/>
    </row>
    <row r="30" spans="2:10" ht="18.75" thickBot="1" x14ac:dyDescent="0.4">
      <c r="B30" s="388" t="s">
        <v>427</v>
      </c>
      <c r="C30" s="555"/>
      <c r="D30" s="387"/>
      <c r="E30" s="395"/>
      <c r="F30" s="395"/>
      <c r="G30" s="395"/>
      <c r="J30" s="602"/>
    </row>
    <row r="31" spans="2:10" x14ac:dyDescent="0.35">
      <c r="B31" s="548" t="s">
        <v>16</v>
      </c>
      <c r="C31" s="554"/>
      <c r="D31" s="387"/>
      <c r="E31" s="400"/>
      <c r="F31" s="401"/>
      <c r="G31" s="402"/>
      <c r="J31" s="602"/>
    </row>
    <row r="32" spans="2:10" x14ac:dyDescent="0.35">
      <c r="B32" s="551" t="s">
        <v>81</v>
      </c>
      <c r="C32" s="467"/>
      <c r="J32" s="602"/>
    </row>
    <row r="33" spans="2:10" ht="36" x14ac:dyDescent="0.35">
      <c r="B33" s="553" t="s">
        <v>82</v>
      </c>
      <c r="C33" s="467"/>
      <c r="J33" s="602"/>
    </row>
    <row r="34" spans="2:10" x14ac:dyDescent="0.35">
      <c r="B34" s="551" t="s">
        <v>80</v>
      </c>
      <c r="C34" s="467"/>
      <c r="J34" s="602"/>
    </row>
    <row r="35" spans="2:10" x14ac:dyDescent="0.35">
      <c r="B35" s="551" t="s">
        <v>85</v>
      </c>
      <c r="C35" s="467"/>
      <c r="D35" s="403"/>
      <c r="J35" s="602"/>
    </row>
    <row r="36" spans="2:10" x14ac:dyDescent="0.35">
      <c r="B36" s="551" t="s">
        <v>83</v>
      </c>
      <c r="C36" s="467"/>
      <c r="D36" s="403"/>
      <c r="J36" s="602"/>
    </row>
    <row r="37" spans="2:10" x14ac:dyDescent="0.35">
      <c r="B37" s="551" t="s">
        <v>84</v>
      </c>
      <c r="C37" s="467"/>
      <c r="D37" s="403"/>
      <c r="J37" s="602"/>
    </row>
    <row r="38" spans="2:10" ht="18.75" thickBot="1" x14ac:dyDescent="0.4">
      <c r="B38" s="549" t="s">
        <v>249</v>
      </c>
      <c r="C38" s="468"/>
      <c r="D38" s="403"/>
      <c r="J38" s="602"/>
    </row>
    <row r="39" spans="2:10" ht="18.75" thickBot="1" x14ac:dyDescent="0.4">
      <c r="B39" s="385"/>
      <c r="C39" s="386"/>
      <c r="D39" s="403"/>
      <c r="J39" s="602"/>
    </row>
    <row r="40" spans="2:10" ht="18.75" thickBot="1" x14ac:dyDescent="0.4">
      <c r="B40" s="556" t="s">
        <v>428</v>
      </c>
      <c r="C40" s="555"/>
      <c r="J40" s="602"/>
    </row>
    <row r="41" spans="2:10" x14ac:dyDescent="0.35">
      <c r="B41" s="548" t="s">
        <v>98</v>
      </c>
      <c r="C41" s="557"/>
      <c r="J41" s="602"/>
    </row>
    <row r="42" spans="2:10" x14ac:dyDescent="0.35">
      <c r="B42" s="551" t="s">
        <v>99</v>
      </c>
      <c r="C42" s="474" t="e">
        <f>VLOOKUP(C41,'Drop-Downs'!B84:D99,2)</f>
        <v>#N/A</v>
      </c>
      <c r="J42" s="602"/>
    </row>
    <row r="43" spans="2:10" ht="18.75" thickBot="1" x14ac:dyDescent="0.4">
      <c r="B43" s="549" t="s">
        <v>100</v>
      </c>
      <c r="C43" s="475" t="e">
        <f>VLOOKUP(C41,'Drop-Downs'!B84:D99,3)</f>
        <v>#N/A</v>
      </c>
      <c r="D43" s="357"/>
      <c r="J43" s="602"/>
    </row>
    <row r="44" spans="2:10" ht="18.75" thickBot="1" x14ac:dyDescent="0.4">
      <c r="C44" s="357"/>
      <c r="J44" s="602"/>
    </row>
    <row r="45" spans="2:10" ht="18.75" thickBot="1" x14ac:dyDescent="0.4">
      <c r="B45" s="388" t="s">
        <v>429</v>
      </c>
      <c r="C45" s="558"/>
      <c r="D45" s="558"/>
      <c r="E45" s="558"/>
      <c r="F45" s="558"/>
      <c r="G45" s="558"/>
      <c r="H45" s="390"/>
      <c r="J45" s="602"/>
    </row>
    <row r="46" spans="2:10" ht="54" x14ac:dyDescent="0.35">
      <c r="B46" s="637" t="s">
        <v>544</v>
      </c>
      <c r="C46" s="636" t="s">
        <v>538</v>
      </c>
      <c r="D46" s="636" t="s">
        <v>539</v>
      </c>
      <c r="E46" s="636" t="s">
        <v>540</v>
      </c>
      <c r="F46" s="636" t="s">
        <v>541</v>
      </c>
      <c r="G46" s="636" t="s">
        <v>542</v>
      </c>
      <c r="H46" s="638" t="s">
        <v>543</v>
      </c>
      <c r="J46" s="602"/>
    </row>
    <row r="47" spans="2:10" x14ac:dyDescent="0.35">
      <c r="B47" s="548" t="s">
        <v>117</v>
      </c>
      <c r="C47" s="678"/>
      <c r="D47" s="679"/>
      <c r="E47" s="680"/>
      <c r="F47" s="681"/>
      <c r="G47" s="682"/>
      <c r="H47" s="683"/>
      <c r="J47" s="602"/>
    </row>
    <row r="48" spans="2:10" x14ac:dyDescent="0.35">
      <c r="B48" s="551" t="s">
        <v>124</v>
      </c>
      <c r="C48" s="684"/>
      <c r="D48" s="685"/>
      <c r="E48" s="686"/>
      <c r="F48" s="686"/>
      <c r="G48" s="687"/>
      <c r="H48" s="688"/>
      <c r="J48" s="602"/>
    </row>
    <row r="49" spans="2:10" x14ac:dyDescent="0.35">
      <c r="B49" s="551" t="s">
        <v>125</v>
      </c>
      <c r="C49" s="684"/>
      <c r="D49" s="685"/>
      <c r="E49" s="686"/>
      <c r="F49" s="686"/>
      <c r="G49" s="687"/>
      <c r="H49" s="688"/>
      <c r="J49" s="602"/>
    </row>
    <row r="50" spans="2:10" x14ac:dyDescent="0.35">
      <c r="B50" s="551" t="s">
        <v>126</v>
      </c>
      <c r="C50" s="684"/>
      <c r="D50" s="685"/>
      <c r="E50" s="689"/>
      <c r="F50" s="686"/>
      <c r="G50" s="687"/>
      <c r="H50" s="688"/>
      <c r="J50" s="602"/>
    </row>
    <row r="51" spans="2:10" x14ac:dyDescent="0.35">
      <c r="B51" s="551" t="s">
        <v>127</v>
      </c>
      <c r="C51" s="684"/>
      <c r="D51" s="685"/>
      <c r="E51" s="686"/>
      <c r="F51" s="686"/>
      <c r="G51" s="687"/>
      <c r="H51" s="688"/>
      <c r="J51" s="602"/>
    </row>
    <row r="52" spans="2:10" x14ac:dyDescent="0.35">
      <c r="B52" s="551" t="s">
        <v>121</v>
      </c>
      <c r="C52" s="684"/>
      <c r="D52" s="685"/>
      <c r="E52" s="686"/>
      <c r="F52" s="686"/>
      <c r="G52" s="687"/>
      <c r="H52" s="688"/>
      <c r="J52" s="602"/>
    </row>
    <row r="53" spans="2:10" x14ac:dyDescent="0.35">
      <c r="B53" s="551" t="s">
        <v>122</v>
      </c>
      <c r="C53" s="684"/>
      <c r="D53" s="685"/>
      <c r="E53" s="686"/>
      <c r="F53" s="686"/>
      <c r="G53" s="687"/>
      <c r="H53" s="688"/>
      <c r="J53" s="602"/>
    </row>
    <row r="54" spans="2:10" x14ac:dyDescent="0.35">
      <c r="B54" s="551" t="s">
        <v>123</v>
      </c>
      <c r="C54" s="684"/>
      <c r="D54" s="685"/>
      <c r="E54" s="686"/>
      <c r="F54" s="686"/>
      <c r="G54" s="687"/>
      <c r="H54" s="688"/>
      <c r="J54" s="602"/>
    </row>
    <row r="55" spans="2:10" x14ac:dyDescent="0.35">
      <c r="B55" s="551" t="s">
        <v>200</v>
      </c>
      <c r="C55" s="684"/>
      <c r="D55" s="685"/>
      <c r="E55" s="686"/>
      <c r="F55" s="686"/>
      <c r="G55" s="687"/>
      <c r="H55" s="688"/>
      <c r="J55" s="602"/>
    </row>
    <row r="56" spans="2:10" x14ac:dyDescent="0.35">
      <c r="B56" s="559"/>
      <c r="C56" s="684"/>
      <c r="D56" s="685"/>
      <c r="E56" s="686"/>
      <c r="F56" s="686"/>
      <c r="G56" s="687"/>
      <c r="H56" s="688"/>
      <c r="J56" s="602"/>
    </row>
    <row r="57" spans="2:10" x14ac:dyDescent="0.35">
      <c r="B57" s="559"/>
      <c r="C57" s="684"/>
      <c r="D57" s="685"/>
      <c r="E57" s="686"/>
      <c r="F57" s="686"/>
      <c r="G57" s="687"/>
      <c r="H57" s="688"/>
      <c r="J57" s="602"/>
    </row>
    <row r="58" spans="2:10" x14ac:dyDescent="0.35">
      <c r="B58" s="559"/>
      <c r="C58" s="684"/>
      <c r="D58" s="685"/>
      <c r="E58" s="686"/>
      <c r="F58" s="686"/>
      <c r="G58" s="687"/>
      <c r="H58" s="688"/>
      <c r="J58" s="602"/>
    </row>
    <row r="59" spans="2:10" x14ac:dyDescent="0.35">
      <c r="B59" s="559"/>
      <c r="C59" s="684"/>
      <c r="D59" s="685"/>
      <c r="E59" s="686"/>
      <c r="F59" s="686"/>
      <c r="G59" s="687"/>
      <c r="H59" s="688"/>
      <c r="J59" s="602"/>
    </row>
    <row r="60" spans="2:10" x14ac:dyDescent="0.35">
      <c r="B60" s="559"/>
      <c r="C60" s="684"/>
      <c r="D60" s="685"/>
      <c r="E60" s="686"/>
      <c r="F60" s="686"/>
      <c r="G60" s="687"/>
      <c r="H60" s="688"/>
      <c r="J60" s="602"/>
    </row>
    <row r="61" spans="2:10" x14ac:dyDescent="0.35">
      <c r="B61" s="559"/>
      <c r="C61" s="684"/>
      <c r="D61" s="685"/>
      <c r="E61" s="686"/>
      <c r="F61" s="686"/>
      <c r="G61" s="687"/>
      <c r="H61" s="688"/>
      <c r="J61" s="602"/>
    </row>
    <row r="62" spans="2:10" x14ac:dyDescent="0.35">
      <c r="B62" s="559"/>
      <c r="C62" s="684"/>
      <c r="D62" s="685"/>
      <c r="E62" s="686"/>
      <c r="F62" s="686"/>
      <c r="G62" s="687"/>
      <c r="H62" s="688"/>
      <c r="J62" s="602"/>
    </row>
    <row r="63" spans="2:10" x14ac:dyDescent="0.35">
      <c r="B63" s="559"/>
      <c r="C63" s="684"/>
      <c r="D63" s="685"/>
      <c r="E63" s="686"/>
      <c r="F63" s="686"/>
      <c r="G63" s="687"/>
      <c r="H63" s="688"/>
      <c r="J63" s="602"/>
    </row>
    <row r="64" spans="2:10" ht="18.75" thickBot="1" x14ac:dyDescent="0.4">
      <c r="B64" s="560"/>
      <c r="C64" s="690"/>
      <c r="D64" s="691"/>
      <c r="E64" s="692"/>
      <c r="F64" s="692"/>
      <c r="G64" s="693"/>
      <c r="H64" s="694"/>
      <c r="J64" s="602"/>
    </row>
    <row r="65" spans="1:10" x14ac:dyDescent="0.35">
      <c r="J65" s="602"/>
    </row>
    <row r="66" spans="1:10" x14ac:dyDescent="0.35">
      <c r="A66" s="602"/>
      <c r="B66" s="602"/>
      <c r="C66" s="603"/>
      <c r="D66" s="603"/>
      <c r="E66" s="602"/>
      <c r="F66" s="602"/>
      <c r="G66" s="602"/>
      <c r="H66" s="602"/>
      <c r="I66" s="602"/>
      <c r="J66" s="602"/>
    </row>
  </sheetData>
  <sheetProtection password="CAAA" sheet="1" objects="1" scenarios="1" selectLockedCells="1"/>
  <dataConsolidate/>
  <mergeCells count="7">
    <mergeCell ref="E26:F26"/>
    <mergeCell ref="E27:F27"/>
    <mergeCell ref="E19:H21"/>
    <mergeCell ref="E22:F22"/>
    <mergeCell ref="E23:F23"/>
    <mergeCell ref="E24:F24"/>
    <mergeCell ref="E25:F25"/>
  </mergeCells>
  <conditionalFormatting sqref="G12:G15">
    <cfRule type="expression" dxfId="41" priority="1" stopIfTrue="1">
      <formula>AND(Uncertainty_Y_N="No")</formula>
    </cfRule>
  </conditionalFormatting>
  <dataValidations count="10">
    <dataValidation type="list" showInputMessage="1" showErrorMessage="1" sqref="C31">
      <formula1>ProductClasses</formula1>
    </dataValidation>
    <dataValidation type="list" showInputMessage="1" showErrorMessage="1" sqref="C37">
      <formula1>SpinSpeeds</formula1>
    </dataValidation>
    <dataValidation type="list" showInputMessage="1" showErrorMessage="1" sqref="C36">
      <formula1>WarmRinse</formula1>
    </dataValidation>
    <dataValidation type="list" showInputMessage="1" showErrorMessage="1" sqref="C35">
      <formula1>WashTemps</formula1>
    </dataValidation>
    <dataValidation type="list" showInputMessage="1" showErrorMessage="1" sqref="C33">
      <formula1>UniformTemp</formula1>
    </dataValidation>
    <dataValidation type="list" showInputMessage="1" showErrorMessage="1" sqref="C32">
      <formula1>FillControl</formula1>
    </dataValidation>
    <dataValidation type="list" showInputMessage="1" showErrorMessage="1" sqref="C34">
      <formula1>MaxWashTemp</formula1>
    </dataValidation>
    <dataValidation type="list" showInputMessage="1" showErrorMessage="1" sqref="C38">
      <formula1>WarmColdCycles</formula1>
    </dataValidation>
    <dataValidation type="list" showInputMessage="1" showErrorMessage="1" sqref="C15:C16">
      <formula1>Yes_No</formula1>
    </dataValidation>
    <dataValidation type="list" showInputMessage="1" showErrorMessage="1" sqref="C41">
      <formula1>LotNumber</formula1>
    </dataValidation>
  </dataValidations>
  <hyperlinks>
    <hyperlink ref="E4" location="Instructions!C35" display="Back to Instructions tab"/>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1:J53"/>
  <sheetViews>
    <sheetView showGridLines="0" zoomScale="80" zoomScaleNormal="80" workbookViewId="0">
      <selection activeCell="E4" sqref="E4"/>
    </sheetView>
  </sheetViews>
  <sheetFormatPr defaultColWidth="10.42578125" defaultRowHeight="16.5" x14ac:dyDescent="0.3"/>
  <cols>
    <col min="1" max="1" width="4" style="44" customWidth="1"/>
    <col min="2" max="2" width="28.140625" style="44" customWidth="1"/>
    <col min="3" max="3" width="45.42578125" style="44" bestFit="1" customWidth="1"/>
    <col min="4" max="4" width="15.7109375" style="44" customWidth="1"/>
    <col min="5" max="5" width="20" style="44" customWidth="1"/>
    <col min="6" max="6" width="14.7109375" style="44" customWidth="1"/>
    <col min="7" max="7" width="31.85546875" style="44" customWidth="1"/>
    <col min="8" max="8" width="31.42578125" style="44" bestFit="1" customWidth="1"/>
    <col min="9" max="9" width="3.85546875" style="44" customWidth="1"/>
    <col min="10" max="10" width="4" style="44" customWidth="1"/>
    <col min="11" max="16384" width="10.42578125" style="44"/>
  </cols>
  <sheetData>
    <row r="1" spans="2:10" ht="17.25" thickBot="1" x14ac:dyDescent="0.35">
      <c r="J1" s="604"/>
    </row>
    <row r="2" spans="2:10" ht="18" thickBot="1" x14ac:dyDescent="0.35">
      <c r="B2" s="520" t="str">
        <f>'Version Control'!$B$2</f>
        <v>Title Block</v>
      </c>
      <c r="C2" s="521"/>
      <c r="J2" s="604"/>
    </row>
    <row r="3" spans="2:10" x14ac:dyDescent="0.3">
      <c r="B3" s="522" t="str">
        <f>'Version Control'!$B$3</f>
        <v>File Name:</v>
      </c>
      <c r="C3" s="523" t="str">
        <f ca="1">'Version Control'!$C$3</f>
        <v>Residential Clothes Washer - v1.6.xlsx</v>
      </c>
      <c r="J3" s="604"/>
    </row>
    <row r="4" spans="2:10" x14ac:dyDescent="0.3">
      <c r="B4" s="524" t="str">
        <f>'Version Control'!$B$4</f>
        <v>Tab Name:</v>
      </c>
      <c r="C4" s="525" t="str">
        <f ca="1">MID(CELL("filename",A1), FIND("]", CELL("filename", A1))+ 1, 255)</f>
        <v>Setup &amp; Instrumentation</v>
      </c>
      <c r="E4" s="356" t="s">
        <v>501</v>
      </c>
      <c r="J4" s="604"/>
    </row>
    <row r="5" spans="2:10" x14ac:dyDescent="0.3">
      <c r="B5" s="526" t="str">
        <f>'Version Control'!$B$5</f>
        <v>Version Number:</v>
      </c>
      <c r="C5" s="527">
        <f>'Version Control'!$C$5</f>
        <v>1.6</v>
      </c>
      <c r="J5" s="604"/>
    </row>
    <row r="6" spans="2:10" x14ac:dyDescent="0.3">
      <c r="B6" s="526" t="str">
        <f>'Version Control'!$B$6</f>
        <v xml:space="preserve">Latest Revision Date: </v>
      </c>
      <c r="C6" s="528">
        <f>'Version Control'!$C$6</f>
        <v>41166</v>
      </c>
      <c r="J6" s="604"/>
    </row>
    <row r="7" spans="2:10" ht="17.25" thickBot="1" x14ac:dyDescent="0.35">
      <c r="B7" s="529" t="str">
        <f>'Version Control'!$B$7</f>
        <v xml:space="preserve">Test Completion Date: </v>
      </c>
      <c r="C7" s="530" t="str">
        <f>'Version Control'!$C$7</f>
        <v>[MM/DD/YYYY]</v>
      </c>
      <c r="E7" s="725"/>
      <c r="F7" s="725"/>
      <c r="G7" s="725"/>
      <c r="H7" s="60"/>
      <c r="J7" s="604"/>
    </row>
    <row r="8" spans="2:10" x14ac:dyDescent="0.3">
      <c r="J8" s="604"/>
    </row>
    <row r="9" spans="2:10" ht="17.25" thickBot="1" x14ac:dyDescent="0.35">
      <c r="J9" s="604"/>
    </row>
    <row r="10" spans="2:10" ht="18" thickBot="1" x14ac:dyDescent="0.35">
      <c r="B10" s="520" t="s">
        <v>496</v>
      </c>
      <c r="C10" s="531"/>
      <c r="D10" s="531"/>
      <c r="E10" s="531"/>
      <c r="F10" s="531"/>
      <c r="G10" s="531"/>
      <c r="H10" s="532"/>
      <c r="J10" s="604"/>
    </row>
    <row r="11" spans="2:10" ht="18" thickBot="1" x14ac:dyDescent="0.35">
      <c r="B11" s="576" t="s">
        <v>497</v>
      </c>
      <c r="C11" s="577" t="s">
        <v>431</v>
      </c>
      <c r="D11" s="577" t="s">
        <v>430</v>
      </c>
      <c r="E11" s="577" t="s">
        <v>499</v>
      </c>
      <c r="F11" s="578" t="s">
        <v>244</v>
      </c>
      <c r="G11" s="577" t="s">
        <v>245</v>
      </c>
      <c r="H11" s="579" t="s">
        <v>246</v>
      </c>
      <c r="I11" s="58"/>
      <c r="J11" s="604"/>
    </row>
    <row r="12" spans="2:10" x14ac:dyDescent="0.3">
      <c r="B12" s="573"/>
      <c r="C12" s="574"/>
      <c r="D12" s="574"/>
      <c r="E12" s="574"/>
      <c r="F12" s="574"/>
      <c r="G12" s="574"/>
      <c r="H12" s="575"/>
      <c r="J12" s="604"/>
    </row>
    <row r="13" spans="2:10" x14ac:dyDescent="0.3">
      <c r="B13" s="476"/>
      <c r="C13" s="477"/>
      <c r="D13" s="477"/>
      <c r="E13" s="477"/>
      <c r="F13" s="477"/>
      <c r="G13" s="477"/>
      <c r="H13" s="478"/>
      <c r="J13" s="604"/>
    </row>
    <row r="14" spans="2:10" x14ac:dyDescent="0.3">
      <c r="B14" s="476"/>
      <c r="C14" s="477"/>
      <c r="D14" s="477"/>
      <c r="E14" s="477"/>
      <c r="F14" s="477"/>
      <c r="G14" s="477"/>
      <c r="H14" s="478"/>
      <c r="J14" s="604"/>
    </row>
    <row r="15" spans="2:10" x14ac:dyDescent="0.3">
      <c r="B15" s="476"/>
      <c r="C15" s="477"/>
      <c r="D15" s="477"/>
      <c r="E15" s="477"/>
      <c r="F15" s="477"/>
      <c r="G15" s="477"/>
      <c r="H15" s="478"/>
      <c r="J15" s="604"/>
    </row>
    <row r="16" spans="2:10" x14ac:dyDescent="0.3">
      <c r="B16" s="476"/>
      <c r="C16" s="477"/>
      <c r="D16" s="477"/>
      <c r="E16" s="477"/>
      <c r="F16" s="477"/>
      <c r="G16" s="477"/>
      <c r="H16" s="478"/>
      <c r="J16" s="604"/>
    </row>
    <row r="17" spans="2:10" x14ac:dyDescent="0.3">
      <c r="B17" s="476"/>
      <c r="C17" s="477"/>
      <c r="D17" s="477"/>
      <c r="E17" s="477"/>
      <c r="F17" s="477"/>
      <c r="G17" s="477"/>
      <c r="H17" s="478"/>
      <c r="J17" s="604"/>
    </row>
    <row r="18" spans="2:10" x14ac:dyDescent="0.3">
      <c r="B18" s="476"/>
      <c r="C18" s="477"/>
      <c r="D18" s="477"/>
      <c r="E18" s="477"/>
      <c r="F18" s="477"/>
      <c r="G18" s="477"/>
      <c r="H18" s="478"/>
      <c r="J18" s="604"/>
    </row>
    <row r="19" spans="2:10" x14ac:dyDescent="0.3">
      <c r="B19" s="476"/>
      <c r="C19" s="477"/>
      <c r="D19" s="477"/>
      <c r="E19" s="477"/>
      <c r="F19" s="477"/>
      <c r="G19" s="477"/>
      <c r="H19" s="478"/>
      <c r="J19" s="604"/>
    </row>
    <row r="20" spans="2:10" x14ac:dyDescent="0.3">
      <c r="B20" s="476"/>
      <c r="C20" s="477"/>
      <c r="D20" s="477"/>
      <c r="E20" s="477"/>
      <c r="F20" s="477"/>
      <c r="G20" s="477"/>
      <c r="H20" s="478"/>
      <c r="J20" s="604"/>
    </row>
    <row r="21" spans="2:10" x14ac:dyDescent="0.3">
      <c r="B21" s="476"/>
      <c r="C21" s="477"/>
      <c r="D21" s="477"/>
      <c r="E21" s="477"/>
      <c r="F21" s="477"/>
      <c r="G21" s="477"/>
      <c r="H21" s="478"/>
      <c r="J21" s="604"/>
    </row>
    <row r="22" spans="2:10" x14ac:dyDescent="0.3">
      <c r="B22" s="476"/>
      <c r="C22" s="477"/>
      <c r="D22" s="477"/>
      <c r="E22" s="477"/>
      <c r="F22" s="477"/>
      <c r="G22" s="477"/>
      <c r="H22" s="478"/>
      <c r="J22" s="604"/>
    </row>
    <row r="23" spans="2:10" x14ac:dyDescent="0.3">
      <c r="B23" s="476"/>
      <c r="C23" s="477"/>
      <c r="D23" s="477"/>
      <c r="E23" s="477"/>
      <c r="F23" s="477"/>
      <c r="G23" s="477"/>
      <c r="H23" s="478"/>
      <c r="J23" s="604"/>
    </row>
    <row r="24" spans="2:10" x14ac:dyDescent="0.3">
      <c r="B24" s="476"/>
      <c r="C24" s="477"/>
      <c r="D24" s="477"/>
      <c r="E24" s="477"/>
      <c r="F24" s="477"/>
      <c r="G24" s="477"/>
      <c r="H24" s="478"/>
      <c r="J24" s="604"/>
    </row>
    <row r="25" spans="2:10" x14ac:dyDescent="0.3">
      <c r="B25" s="476"/>
      <c r="C25" s="477"/>
      <c r="D25" s="477"/>
      <c r="E25" s="477"/>
      <c r="F25" s="477"/>
      <c r="G25" s="477"/>
      <c r="H25" s="478"/>
      <c r="J25" s="604"/>
    </row>
    <row r="26" spans="2:10" x14ac:dyDescent="0.3">
      <c r="B26" s="476"/>
      <c r="C26" s="477"/>
      <c r="D26" s="477"/>
      <c r="E26" s="477"/>
      <c r="F26" s="477"/>
      <c r="G26" s="477"/>
      <c r="H26" s="478"/>
      <c r="J26" s="604"/>
    </row>
    <row r="27" spans="2:10" x14ac:dyDescent="0.3">
      <c r="B27" s="476"/>
      <c r="C27" s="477"/>
      <c r="D27" s="477"/>
      <c r="E27" s="477"/>
      <c r="F27" s="477"/>
      <c r="G27" s="477"/>
      <c r="H27" s="478"/>
      <c r="J27" s="604"/>
    </row>
    <row r="28" spans="2:10" x14ac:dyDescent="0.3">
      <c r="B28" s="476"/>
      <c r="C28" s="477"/>
      <c r="D28" s="477"/>
      <c r="E28" s="477"/>
      <c r="F28" s="477"/>
      <c r="G28" s="477"/>
      <c r="H28" s="478"/>
      <c r="J28" s="604"/>
    </row>
    <row r="29" spans="2:10" ht="17.25" thickBot="1" x14ac:dyDescent="0.35">
      <c r="B29" s="479"/>
      <c r="C29" s="480"/>
      <c r="D29" s="480"/>
      <c r="E29" s="480"/>
      <c r="F29" s="480"/>
      <c r="G29" s="480"/>
      <c r="H29" s="481"/>
      <c r="J29" s="604"/>
    </row>
    <row r="30" spans="2:10" ht="17.25" thickBot="1" x14ac:dyDescent="0.35">
      <c r="J30" s="604"/>
    </row>
    <row r="31" spans="2:10" ht="18" thickBot="1" x14ac:dyDescent="0.35">
      <c r="B31" s="45" t="s">
        <v>358</v>
      </c>
      <c r="C31" s="56"/>
      <c r="D31" s="56"/>
      <c r="E31" s="56"/>
      <c r="F31" s="56"/>
      <c r="G31" s="56"/>
      <c r="H31" s="53"/>
      <c r="J31" s="604"/>
    </row>
    <row r="32" spans="2:10" x14ac:dyDescent="0.3">
      <c r="B32" s="742" t="s">
        <v>530</v>
      </c>
      <c r="C32" s="743"/>
      <c r="D32" s="744"/>
      <c r="E32" s="744"/>
      <c r="F32" s="744"/>
      <c r="G32" s="744"/>
      <c r="H32" s="745"/>
      <c r="J32" s="604"/>
    </row>
    <row r="33" spans="2:10" x14ac:dyDescent="0.3">
      <c r="B33" s="727"/>
      <c r="C33" s="732"/>
      <c r="D33" s="733"/>
      <c r="E33" s="733"/>
      <c r="F33" s="733"/>
      <c r="G33" s="733"/>
      <c r="H33" s="734"/>
      <c r="J33" s="604"/>
    </row>
    <row r="34" spans="2:10" x14ac:dyDescent="0.3">
      <c r="B34" s="727"/>
      <c r="C34" s="732"/>
      <c r="D34" s="733"/>
      <c r="E34" s="733"/>
      <c r="F34" s="733"/>
      <c r="G34" s="733"/>
      <c r="H34" s="734"/>
      <c r="J34" s="604"/>
    </row>
    <row r="35" spans="2:10" x14ac:dyDescent="0.3">
      <c r="B35" s="728"/>
      <c r="C35" s="735"/>
      <c r="D35" s="736"/>
      <c r="E35" s="736"/>
      <c r="F35" s="736"/>
      <c r="G35" s="736"/>
      <c r="H35" s="737"/>
      <c r="J35" s="604"/>
    </row>
    <row r="36" spans="2:10" x14ac:dyDescent="0.3">
      <c r="B36" s="726" t="s">
        <v>531</v>
      </c>
      <c r="C36" s="729"/>
      <c r="D36" s="730"/>
      <c r="E36" s="730"/>
      <c r="F36" s="730"/>
      <c r="G36" s="730"/>
      <c r="H36" s="731"/>
      <c r="J36" s="604"/>
    </row>
    <row r="37" spans="2:10" x14ac:dyDescent="0.3">
      <c r="B37" s="727"/>
      <c r="C37" s="732"/>
      <c r="D37" s="733"/>
      <c r="E37" s="733"/>
      <c r="F37" s="733"/>
      <c r="G37" s="733"/>
      <c r="H37" s="734"/>
      <c r="J37" s="604"/>
    </row>
    <row r="38" spans="2:10" x14ac:dyDescent="0.3">
      <c r="B38" s="727"/>
      <c r="C38" s="732"/>
      <c r="D38" s="733"/>
      <c r="E38" s="733"/>
      <c r="F38" s="733"/>
      <c r="G38" s="733"/>
      <c r="H38" s="734"/>
      <c r="J38" s="604"/>
    </row>
    <row r="39" spans="2:10" x14ac:dyDescent="0.3">
      <c r="B39" s="728"/>
      <c r="C39" s="735"/>
      <c r="D39" s="736"/>
      <c r="E39" s="736"/>
      <c r="F39" s="736"/>
      <c r="G39" s="736"/>
      <c r="H39" s="737"/>
      <c r="J39" s="604"/>
    </row>
    <row r="40" spans="2:10" x14ac:dyDescent="0.3">
      <c r="B40" s="726" t="s">
        <v>532</v>
      </c>
      <c r="C40" s="729"/>
      <c r="D40" s="730"/>
      <c r="E40" s="730"/>
      <c r="F40" s="730"/>
      <c r="G40" s="730"/>
      <c r="H40" s="731"/>
      <c r="J40" s="604"/>
    </row>
    <row r="41" spans="2:10" x14ac:dyDescent="0.3">
      <c r="B41" s="727"/>
      <c r="C41" s="732"/>
      <c r="D41" s="733"/>
      <c r="E41" s="733"/>
      <c r="F41" s="733"/>
      <c r="G41" s="733"/>
      <c r="H41" s="734"/>
      <c r="J41" s="604"/>
    </row>
    <row r="42" spans="2:10" x14ac:dyDescent="0.3">
      <c r="B42" s="727"/>
      <c r="C42" s="732"/>
      <c r="D42" s="733"/>
      <c r="E42" s="733"/>
      <c r="F42" s="733"/>
      <c r="G42" s="733"/>
      <c r="H42" s="734"/>
      <c r="J42" s="604"/>
    </row>
    <row r="43" spans="2:10" x14ac:dyDescent="0.3">
      <c r="B43" s="728"/>
      <c r="C43" s="735"/>
      <c r="D43" s="736"/>
      <c r="E43" s="736"/>
      <c r="F43" s="736"/>
      <c r="G43" s="736"/>
      <c r="H43" s="737"/>
      <c r="J43" s="604"/>
    </row>
    <row r="44" spans="2:10" x14ac:dyDescent="0.3">
      <c r="B44" s="726" t="s">
        <v>533</v>
      </c>
      <c r="C44" s="729"/>
      <c r="D44" s="730"/>
      <c r="E44" s="730"/>
      <c r="F44" s="730"/>
      <c r="G44" s="730"/>
      <c r="H44" s="731"/>
      <c r="J44" s="604"/>
    </row>
    <row r="45" spans="2:10" x14ac:dyDescent="0.3">
      <c r="B45" s="727"/>
      <c r="C45" s="732"/>
      <c r="D45" s="733"/>
      <c r="E45" s="733"/>
      <c r="F45" s="733"/>
      <c r="G45" s="733"/>
      <c r="H45" s="734"/>
      <c r="J45" s="604"/>
    </row>
    <row r="46" spans="2:10" x14ac:dyDescent="0.3">
      <c r="B46" s="727"/>
      <c r="C46" s="732"/>
      <c r="D46" s="733"/>
      <c r="E46" s="733"/>
      <c r="F46" s="733"/>
      <c r="G46" s="733"/>
      <c r="H46" s="734"/>
      <c r="J46" s="604"/>
    </row>
    <row r="47" spans="2:10" x14ac:dyDescent="0.3">
      <c r="B47" s="728"/>
      <c r="C47" s="735"/>
      <c r="D47" s="736"/>
      <c r="E47" s="736"/>
      <c r="F47" s="736"/>
      <c r="G47" s="736"/>
      <c r="H47" s="737"/>
      <c r="J47" s="604"/>
    </row>
    <row r="48" spans="2:10" x14ac:dyDescent="0.3">
      <c r="B48" s="726" t="s">
        <v>529</v>
      </c>
      <c r="C48" s="729"/>
      <c r="D48" s="730"/>
      <c r="E48" s="730"/>
      <c r="F48" s="730"/>
      <c r="G48" s="730"/>
      <c r="H48" s="731"/>
      <c r="J48" s="604"/>
    </row>
    <row r="49" spans="1:10" x14ac:dyDescent="0.3">
      <c r="B49" s="727"/>
      <c r="C49" s="732"/>
      <c r="D49" s="733"/>
      <c r="E49" s="733"/>
      <c r="F49" s="733"/>
      <c r="G49" s="733"/>
      <c r="H49" s="734"/>
      <c r="J49" s="604"/>
    </row>
    <row r="50" spans="1:10" x14ac:dyDescent="0.3">
      <c r="B50" s="727"/>
      <c r="C50" s="732"/>
      <c r="D50" s="733"/>
      <c r="E50" s="733"/>
      <c r="F50" s="733"/>
      <c r="G50" s="733"/>
      <c r="H50" s="734"/>
      <c r="J50" s="604"/>
    </row>
    <row r="51" spans="1:10" ht="17.25" thickBot="1" x14ac:dyDescent="0.35">
      <c r="B51" s="738"/>
      <c r="C51" s="739"/>
      <c r="D51" s="740"/>
      <c r="E51" s="740"/>
      <c r="F51" s="740"/>
      <c r="G51" s="740"/>
      <c r="H51" s="741"/>
      <c r="J51" s="604"/>
    </row>
    <row r="52" spans="1:10" x14ac:dyDescent="0.3">
      <c r="J52" s="604"/>
    </row>
    <row r="53" spans="1:10" x14ac:dyDescent="0.3">
      <c r="A53" s="604"/>
      <c r="B53" s="604"/>
      <c r="C53" s="604"/>
      <c r="D53" s="604"/>
      <c r="E53" s="604"/>
      <c r="F53" s="604"/>
      <c r="G53" s="604"/>
      <c r="H53" s="604"/>
      <c r="I53" s="604"/>
      <c r="J53" s="604"/>
    </row>
  </sheetData>
  <sheetProtection password="CAAA" sheet="1" objects="1" scenarios="1" selectLockedCells="1"/>
  <protectedRanges>
    <protectedRange sqref="B12:H29" name="Range1"/>
  </protectedRanges>
  <mergeCells count="11">
    <mergeCell ref="E7:G7"/>
    <mergeCell ref="B44:B47"/>
    <mergeCell ref="C44:H47"/>
    <mergeCell ref="B48:B51"/>
    <mergeCell ref="C48:H51"/>
    <mergeCell ref="B32:B35"/>
    <mergeCell ref="C32:H35"/>
    <mergeCell ref="B36:B39"/>
    <mergeCell ref="C36:H39"/>
    <mergeCell ref="B40:B43"/>
    <mergeCell ref="C40:H43"/>
  </mergeCells>
  <conditionalFormatting sqref="B31:H51">
    <cfRule type="expression" dxfId="40" priority="1" stopIfTrue="1">
      <formula>AND(Uncertainty_Y_N="No")</formula>
    </cfRule>
  </conditionalFormatting>
  <hyperlinks>
    <hyperlink ref="E4" location="Instructions!C35" display="Back to Instructions tab"/>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sheetPr>
  <dimension ref="A1:AU174"/>
  <sheetViews>
    <sheetView showGridLines="0" zoomScale="80" zoomScaleNormal="80" workbookViewId="0">
      <selection activeCell="B11" sqref="B11:O49"/>
    </sheetView>
  </sheetViews>
  <sheetFormatPr defaultRowHeight="16.5" x14ac:dyDescent="0.3"/>
  <cols>
    <col min="1" max="1" width="3.5703125" style="108" customWidth="1"/>
    <col min="2" max="2" width="26.140625" style="108" customWidth="1"/>
    <col min="3" max="3" width="40.42578125" style="108" customWidth="1"/>
    <col min="4" max="4" width="3" style="108" customWidth="1"/>
    <col min="5" max="5" width="4" style="108" customWidth="1"/>
    <col min="6" max="6" width="3.5703125" style="108" customWidth="1"/>
    <col min="7" max="11" width="4.140625" style="108" customWidth="1"/>
    <col min="12" max="12" width="11.140625" style="108" customWidth="1"/>
    <col min="13" max="13" width="10.140625" style="108" customWidth="1"/>
    <col min="14" max="14" width="9.7109375" style="108" customWidth="1"/>
    <col min="15" max="15" width="10" style="108" customWidth="1"/>
    <col min="16" max="16" width="6.5703125" style="108" customWidth="1"/>
    <col min="17" max="17" width="5.28515625" style="108" customWidth="1"/>
    <col min="18" max="30" width="9.140625" style="108"/>
    <col min="31" max="31" width="7.28515625" style="108" customWidth="1"/>
    <col min="32" max="32" width="4.7109375" style="108" customWidth="1"/>
    <col min="33" max="39" width="9.140625" style="108"/>
    <col min="40" max="40" width="12.5703125" style="108" customWidth="1"/>
    <col min="41" max="45" width="9.140625" style="108"/>
    <col min="46" max="46" width="4" style="108" customWidth="1"/>
    <col min="47" max="47" width="4.28515625" style="108" customWidth="1"/>
    <col min="48" max="16384" width="9.140625" style="108"/>
  </cols>
  <sheetData>
    <row r="1" spans="2:47" ht="17.25" thickBot="1" x14ac:dyDescent="0.35">
      <c r="AU1" s="605"/>
    </row>
    <row r="2" spans="2:47" ht="18" thickBot="1" x14ac:dyDescent="0.35">
      <c r="B2" s="73" t="str">
        <f>'Version Control'!$B$2</f>
        <v>Title Block</v>
      </c>
      <c r="C2" s="355"/>
      <c r="AU2" s="605"/>
    </row>
    <row r="3" spans="2:47" x14ac:dyDescent="0.3">
      <c r="B3" s="522" t="str">
        <f>'Version Control'!$B$3</f>
        <v>File Name:</v>
      </c>
      <c r="C3" s="523" t="str">
        <f ca="1">'Version Control'!$C$3</f>
        <v>Residential Clothes Washer - v1.6.xlsx</v>
      </c>
      <c r="F3" s="755" t="s">
        <v>501</v>
      </c>
      <c r="G3" s="755"/>
      <c r="H3" s="755"/>
      <c r="I3" s="755"/>
      <c r="J3" s="755"/>
      <c r="K3" s="755"/>
      <c r="L3" s="755"/>
      <c r="M3" s="755"/>
      <c r="N3" s="755"/>
      <c r="O3" s="755"/>
      <c r="P3" s="755"/>
      <c r="AU3" s="605"/>
    </row>
    <row r="4" spans="2:47" x14ac:dyDescent="0.3">
      <c r="B4" s="580" t="str">
        <f>'Version Control'!$B$4</f>
        <v>Tab Name:</v>
      </c>
      <c r="C4" s="525" t="str">
        <f ca="1">MID(CELL("filename",A1), FIND("]", CELL("filename", A1))+ 1, 255)</f>
        <v>Photos</v>
      </c>
      <c r="AU4" s="605"/>
    </row>
    <row r="5" spans="2:47" x14ac:dyDescent="0.3">
      <c r="B5" s="526" t="str">
        <f>'Version Control'!$B$5</f>
        <v>Version Number:</v>
      </c>
      <c r="C5" s="527">
        <f>'Version Control'!$C$5</f>
        <v>1.6</v>
      </c>
      <c r="F5" s="641"/>
      <c r="AU5" s="605"/>
    </row>
    <row r="6" spans="2:47" x14ac:dyDescent="0.3">
      <c r="B6" s="526" t="str">
        <f>'Version Control'!$B$6</f>
        <v xml:space="preserve">Latest Revision Date: </v>
      </c>
      <c r="C6" s="528">
        <f>'Version Control'!$C$6</f>
        <v>41166</v>
      </c>
      <c r="AU6" s="605"/>
    </row>
    <row r="7" spans="2:47" ht="17.25" thickBot="1" x14ac:dyDescent="0.35">
      <c r="B7" s="529" t="str">
        <f>'Version Control'!$B$7</f>
        <v xml:space="preserve">Test Completion Date: </v>
      </c>
      <c r="C7" s="530" t="str">
        <f>'Version Control'!$C$7</f>
        <v>[MM/DD/YYYY]</v>
      </c>
      <c r="AU7" s="605"/>
    </row>
    <row r="8" spans="2:47" x14ac:dyDescent="0.3">
      <c r="AU8" s="605"/>
    </row>
    <row r="9" spans="2:47" ht="17.25" thickBot="1" x14ac:dyDescent="0.35">
      <c r="AU9" s="605"/>
    </row>
    <row r="10" spans="2:47" ht="18" thickBot="1" x14ac:dyDescent="0.35">
      <c r="B10" s="73" t="s">
        <v>547</v>
      </c>
      <c r="C10" s="353"/>
      <c r="D10" s="353"/>
      <c r="E10" s="353"/>
      <c r="F10" s="353"/>
      <c r="G10" s="353"/>
      <c r="H10" s="353"/>
      <c r="I10" s="353"/>
      <c r="J10" s="353"/>
      <c r="K10" s="353"/>
      <c r="L10" s="353"/>
      <c r="M10" s="353"/>
      <c r="N10" s="353"/>
      <c r="O10" s="74"/>
      <c r="Q10" s="70" t="s">
        <v>548</v>
      </c>
      <c r="R10" s="71"/>
      <c r="S10" s="71"/>
      <c r="T10" s="71"/>
      <c r="U10" s="71"/>
      <c r="V10" s="71"/>
      <c r="W10" s="71"/>
      <c r="X10" s="71"/>
      <c r="Y10" s="71"/>
      <c r="Z10" s="71"/>
      <c r="AA10" s="71"/>
      <c r="AB10" s="71"/>
      <c r="AC10" s="71"/>
      <c r="AD10" s="72"/>
      <c r="AF10" s="70" t="s">
        <v>549</v>
      </c>
      <c r="AG10" s="71"/>
      <c r="AH10" s="71"/>
      <c r="AI10" s="71"/>
      <c r="AJ10" s="71"/>
      <c r="AK10" s="71"/>
      <c r="AL10" s="71"/>
      <c r="AM10" s="71"/>
      <c r="AN10" s="71"/>
      <c r="AO10" s="71"/>
      <c r="AP10" s="71"/>
      <c r="AQ10" s="71"/>
      <c r="AR10" s="71"/>
      <c r="AS10" s="72"/>
      <c r="AU10" s="605"/>
    </row>
    <row r="11" spans="2:47" x14ac:dyDescent="0.3">
      <c r="B11" s="746"/>
      <c r="C11" s="747"/>
      <c r="D11" s="747"/>
      <c r="E11" s="747"/>
      <c r="F11" s="747"/>
      <c r="G11" s="747"/>
      <c r="H11" s="747"/>
      <c r="I11" s="747"/>
      <c r="J11" s="747"/>
      <c r="K11" s="747"/>
      <c r="L11" s="747"/>
      <c r="M11" s="747"/>
      <c r="N11" s="747"/>
      <c r="O11" s="748"/>
      <c r="Q11" s="752"/>
      <c r="R11" s="753"/>
      <c r="S11" s="753"/>
      <c r="T11" s="753"/>
      <c r="U11" s="753"/>
      <c r="V11" s="753"/>
      <c r="W11" s="753"/>
      <c r="X11" s="753"/>
      <c r="Y11" s="753"/>
      <c r="Z11" s="753"/>
      <c r="AA11" s="753"/>
      <c r="AB11" s="753"/>
      <c r="AC11" s="753"/>
      <c r="AD11" s="754"/>
      <c r="AF11" s="752"/>
      <c r="AG11" s="753"/>
      <c r="AH11" s="753"/>
      <c r="AI11" s="753"/>
      <c r="AJ11" s="753"/>
      <c r="AK11" s="753"/>
      <c r="AL11" s="753"/>
      <c r="AM11" s="753"/>
      <c r="AN11" s="753"/>
      <c r="AO11" s="753"/>
      <c r="AP11" s="753"/>
      <c r="AQ11" s="753"/>
      <c r="AR11" s="753"/>
      <c r="AS11" s="754"/>
      <c r="AU11" s="605"/>
    </row>
    <row r="12" spans="2:47" x14ac:dyDescent="0.3">
      <c r="B12" s="746"/>
      <c r="C12" s="747"/>
      <c r="D12" s="747"/>
      <c r="E12" s="747"/>
      <c r="F12" s="747"/>
      <c r="G12" s="747"/>
      <c r="H12" s="747"/>
      <c r="I12" s="747"/>
      <c r="J12" s="747"/>
      <c r="K12" s="747"/>
      <c r="L12" s="747"/>
      <c r="M12" s="747"/>
      <c r="N12" s="747"/>
      <c r="O12" s="748"/>
      <c r="Q12" s="746"/>
      <c r="R12" s="747"/>
      <c r="S12" s="747"/>
      <c r="T12" s="747"/>
      <c r="U12" s="747"/>
      <c r="V12" s="747"/>
      <c r="W12" s="747"/>
      <c r="X12" s="747"/>
      <c r="Y12" s="747"/>
      <c r="Z12" s="747"/>
      <c r="AA12" s="747"/>
      <c r="AB12" s="747"/>
      <c r="AC12" s="747"/>
      <c r="AD12" s="748"/>
      <c r="AF12" s="746"/>
      <c r="AG12" s="747"/>
      <c r="AH12" s="747"/>
      <c r="AI12" s="747"/>
      <c r="AJ12" s="747"/>
      <c r="AK12" s="747"/>
      <c r="AL12" s="747"/>
      <c r="AM12" s="747"/>
      <c r="AN12" s="747"/>
      <c r="AO12" s="747"/>
      <c r="AP12" s="747"/>
      <c r="AQ12" s="747"/>
      <c r="AR12" s="747"/>
      <c r="AS12" s="748"/>
      <c r="AU12" s="605"/>
    </row>
    <row r="13" spans="2:47" x14ac:dyDescent="0.3">
      <c r="B13" s="746"/>
      <c r="C13" s="747"/>
      <c r="D13" s="747"/>
      <c r="E13" s="747"/>
      <c r="F13" s="747"/>
      <c r="G13" s="747"/>
      <c r="H13" s="747"/>
      <c r="I13" s="747"/>
      <c r="J13" s="747"/>
      <c r="K13" s="747"/>
      <c r="L13" s="747"/>
      <c r="M13" s="747"/>
      <c r="N13" s="747"/>
      <c r="O13" s="748"/>
      <c r="Q13" s="746"/>
      <c r="R13" s="747"/>
      <c r="S13" s="747"/>
      <c r="T13" s="747"/>
      <c r="U13" s="747"/>
      <c r="V13" s="747"/>
      <c r="W13" s="747"/>
      <c r="X13" s="747"/>
      <c r="Y13" s="747"/>
      <c r="Z13" s="747"/>
      <c r="AA13" s="747"/>
      <c r="AB13" s="747"/>
      <c r="AC13" s="747"/>
      <c r="AD13" s="748"/>
      <c r="AF13" s="746"/>
      <c r="AG13" s="747"/>
      <c r="AH13" s="747"/>
      <c r="AI13" s="747"/>
      <c r="AJ13" s="747"/>
      <c r="AK13" s="747"/>
      <c r="AL13" s="747"/>
      <c r="AM13" s="747"/>
      <c r="AN13" s="747"/>
      <c r="AO13" s="747"/>
      <c r="AP13" s="747"/>
      <c r="AQ13" s="747"/>
      <c r="AR13" s="747"/>
      <c r="AS13" s="748"/>
      <c r="AU13" s="605"/>
    </row>
    <row r="14" spans="2:47" x14ac:dyDescent="0.3">
      <c r="B14" s="746"/>
      <c r="C14" s="747"/>
      <c r="D14" s="747"/>
      <c r="E14" s="747"/>
      <c r="F14" s="747"/>
      <c r="G14" s="747"/>
      <c r="H14" s="747"/>
      <c r="I14" s="747"/>
      <c r="J14" s="747"/>
      <c r="K14" s="747"/>
      <c r="L14" s="747"/>
      <c r="M14" s="747"/>
      <c r="N14" s="747"/>
      <c r="O14" s="748"/>
      <c r="Q14" s="746"/>
      <c r="R14" s="747"/>
      <c r="S14" s="747"/>
      <c r="T14" s="747"/>
      <c r="U14" s="747"/>
      <c r="V14" s="747"/>
      <c r="W14" s="747"/>
      <c r="X14" s="747"/>
      <c r="Y14" s="747"/>
      <c r="Z14" s="747"/>
      <c r="AA14" s="747"/>
      <c r="AB14" s="747"/>
      <c r="AC14" s="747"/>
      <c r="AD14" s="748"/>
      <c r="AF14" s="746"/>
      <c r="AG14" s="747"/>
      <c r="AH14" s="747"/>
      <c r="AI14" s="747"/>
      <c r="AJ14" s="747"/>
      <c r="AK14" s="747"/>
      <c r="AL14" s="747"/>
      <c r="AM14" s="747"/>
      <c r="AN14" s="747"/>
      <c r="AO14" s="747"/>
      <c r="AP14" s="747"/>
      <c r="AQ14" s="747"/>
      <c r="AR14" s="747"/>
      <c r="AS14" s="748"/>
      <c r="AU14" s="605"/>
    </row>
    <row r="15" spans="2:47" x14ac:dyDescent="0.3">
      <c r="B15" s="746"/>
      <c r="C15" s="747"/>
      <c r="D15" s="747"/>
      <c r="E15" s="747"/>
      <c r="F15" s="747"/>
      <c r="G15" s="747"/>
      <c r="H15" s="747"/>
      <c r="I15" s="747"/>
      <c r="J15" s="747"/>
      <c r="K15" s="747"/>
      <c r="L15" s="747"/>
      <c r="M15" s="747"/>
      <c r="N15" s="747"/>
      <c r="O15" s="748"/>
      <c r="Q15" s="746"/>
      <c r="R15" s="747"/>
      <c r="S15" s="747"/>
      <c r="T15" s="747"/>
      <c r="U15" s="747"/>
      <c r="V15" s="747"/>
      <c r="W15" s="747"/>
      <c r="X15" s="747"/>
      <c r="Y15" s="747"/>
      <c r="Z15" s="747"/>
      <c r="AA15" s="747"/>
      <c r="AB15" s="747"/>
      <c r="AC15" s="747"/>
      <c r="AD15" s="748"/>
      <c r="AF15" s="746"/>
      <c r="AG15" s="747"/>
      <c r="AH15" s="747"/>
      <c r="AI15" s="747"/>
      <c r="AJ15" s="747"/>
      <c r="AK15" s="747"/>
      <c r="AL15" s="747"/>
      <c r="AM15" s="747"/>
      <c r="AN15" s="747"/>
      <c r="AO15" s="747"/>
      <c r="AP15" s="747"/>
      <c r="AQ15" s="747"/>
      <c r="AR15" s="747"/>
      <c r="AS15" s="748"/>
      <c r="AU15" s="605"/>
    </row>
    <row r="16" spans="2:47" x14ac:dyDescent="0.3">
      <c r="B16" s="746"/>
      <c r="C16" s="747"/>
      <c r="D16" s="747"/>
      <c r="E16" s="747"/>
      <c r="F16" s="747"/>
      <c r="G16" s="747"/>
      <c r="H16" s="747"/>
      <c r="I16" s="747"/>
      <c r="J16" s="747"/>
      <c r="K16" s="747"/>
      <c r="L16" s="747"/>
      <c r="M16" s="747"/>
      <c r="N16" s="747"/>
      <c r="O16" s="748"/>
      <c r="Q16" s="746"/>
      <c r="R16" s="747"/>
      <c r="S16" s="747"/>
      <c r="T16" s="747"/>
      <c r="U16" s="747"/>
      <c r="V16" s="747"/>
      <c r="W16" s="747"/>
      <c r="X16" s="747"/>
      <c r="Y16" s="747"/>
      <c r="Z16" s="747"/>
      <c r="AA16" s="747"/>
      <c r="AB16" s="747"/>
      <c r="AC16" s="747"/>
      <c r="AD16" s="748"/>
      <c r="AF16" s="746"/>
      <c r="AG16" s="747"/>
      <c r="AH16" s="747"/>
      <c r="AI16" s="747"/>
      <c r="AJ16" s="747"/>
      <c r="AK16" s="747"/>
      <c r="AL16" s="747"/>
      <c r="AM16" s="747"/>
      <c r="AN16" s="747"/>
      <c r="AO16" s="747"/>
      <c r="AP16" s="747"/>
      <c r="AQ16" s="747"/>
      <c r="AR16" s="747"/>
      <c r="AS16" s="748"/>
      <c r="AU16" s="605"/>
    </row>
    <row r="17" spans="2:47" x14ac:dyDescent="0.3">
      <c r="B17" s="746"/>
      <c r="C17" s="747"/>
      <c r="D17" s="747"/>
      <c r="E17" s="747"/>
      <c r="F17" s="747"/>
      <c r="G17" s="747"/>
      <c r="H17" s="747"/>
      <c r="I17" s="747"/>
      <c r="J17" s="747"/>
      <c r="K17" s="747"/>
      <c r="L17" s="747"/>
      <c r="M17" s="747"/>
      <c r="N17" s="747"/>
      <c r="O17" s="748"/>
      <c r="Q17" s="746"/>
      <c r="R17" s="747"/>
      <c r="S17" s="747"/>
      <c r="T17" s="747"/>
      <c r="U17" s="747"/>
      <c r="V17" s="747"/>
      <c r="W17" s="747"/>
      <c r="X17" s="747"/>
      <c r="Y17" s="747"/>
      <c r="Z17" s="747"/>
      <c r="AA17" s="747"/>
      <c r="AB17" s="747"/>
      <c r="AC17" s="747"/>
      <c r="AD17" s="748"/>
      <c r="AF17" s="746"/>
      <c r="AG17" s="747"/>
      <c r="AH17" s="747"/>
      <c r="AI17" s="747"/>
      <c r="AJ17" s="747"/>
      <c r="AK17" s="747"/>
      <c r="AL17" s="747"/>
      <c r="AM17" s="747"/>
      <c r="AN17" s="747"/>
      <c r="AO17" s="747"/>
      <c r="AP17" s="747"/>
      <c r="AQ17" s="747"/>
      <c r="AR17" s="747"/>
      <c r="AS17" s="748"/>
      <c r="AU17" s="605"/>
    </row>
    <row r="18" spans="2:47" x14ac:dyDescent="0.3">
      <c r="B18" s="746"/>
      <c r="C18" s="747"/>
      <c r="D18" s="747"/>
      <c r="E18" s="747"/>
      <c r="F18" s="747"/>
      <c r="G18" s="747"/>
      <c r="H18" s="747"/>
      <c r="I18" s="747"/>
      <c r="J18" s="747"/>
      <c r="K18" s="747"/>
      <c r="L18" s="747"/>
      <c r="M18" s="747"/>
      <c r="N18" s="747"/>
      <c r="O18" s="748"/>
      <c r="Q18" s="746"/>
      <c r="R18" s="747"/>
      <c r="S18" s="747"/>
      <c r="T18" s="747"/>
      <c r="U18" s="747"/>
      <c r="V18" s="747"/>
      <c r="W18" s="747"/>
      <c r="X18" s="747"/>
      <c r="Y18" s="747"/>
      <c r="Z18" s="747"/>
      <c r="AA18" s="747"/>
      <c r="AB18" s="747"/>
      <c r="AC18" s="747"/>
      <c r="AD18" s="748"/>
      <c r="AF18" s="746"/>
      <c r="AG18" s="747"/>
      <c r="AH18" s="747"/>
      <c r="AI18" s="747"/>
      <c r="AJ18" s="747"/>
      <c r="AK18" s="747"/>
      <c r="AL18" s="747"/>
      <c r="AM18" s="747"/>
      <c r="AN18" s="747"/>
      <c r="AO18" s="747"/>
      <c r="AP18" s="747"/>
      <c r="AQ18" s="747"/>
      <c r="AR18" s="747"/>
      <c r="AS18" s="748"/>
      <c r="AU18" s="605"/>
    </row>
    <row r="19" spans="2:47" x14ac:dyDescent="0.3">
      <c r="B19" s="746"/>
      <c r="C19" s="747"/>
      <c r="D19" s="747"/>
      <c r="E19" s="747"/>
      <c r="F19" s="747"/>
      <c r="G19" s="747"/>
      <c r="H19" s="747"/>
      <c r="I19" s="747"/>
      <c r="J19" s="747"/>
      <c r="K19" s="747"/>
      <c r="L19" s="747"/>
      <c r="M19" s="747"/>
      <c r="N19" s="747"/>
      <c r="O19" s="748"/>
      <c r="Q19" s="746"/>
      <c r="R19" s="747"/>
      <c r="S19" s="747"/>
      <c r="T19" s="747"/>
      <c r="U19" s="747"/>
      <c r="V19" s="747"/>
      <c r="W19" s="747"/>
      <c r="X19" s="747"/>
      <c r="Y19" s="747"/>
      <c r="Z19" s="747"/>
      <c r="AA19" s="747"/>
      <c r="AB19" s="747"/>
      <c r="AC19" s="747"/>
      <c r="AD19" s="748"/>
      <c r="AF19" s="746"/>
      <c r="AG19" s="747"/>
      <c r="AH19" s="747"/>
      <c r="AI19" s="747"/>
      <c r="AJ19" s="747"/>
      <c r="AK19" s="747"/>
      <c r="AL19" s="747"/>
      <c r="AM19" s="747"/>
      <c r="AN19" s="747"/>
      <c r="AO19" s="747"/>
      <c r="AP19" s="747"/>
      <c r="AQ19" s="747"/>
      <c r="AR19" s="747"/>
      <c r="AS19" s="748"/>
      <c r="AU19" s="605"/>
    </row>
    <row r="20" spans="2:47" x14ac:dyDescent="0.3">
      <c r="B20" s="746"/>
      <c r="C20" s="747"/>
      <c r="D20" s="747"/>
      <c r="E20" s="747"/>
      <c r="F20" s="747"/>
      <c r="G20" s="747"/>
      <c r="H20" s="747"/>
      <c r="I20" s="747"/>
      <c r="J20" s="747"/>
      <c r="K20" s="747"/>
      <c r="L20" s="747"/>
      <c r="M20" s="747"/>
      <c r="N20" s="747"/>
      <c r="O20" s="748"/>
      <c r="Q20" s="746"/>
      <c r="R20" s="747"/>
      <c r="S20" s="747"/>
      <c r="T20" s="747"/>
      <c r="U20" s="747"/>
      <c r="V20" s="747"/>
      <c r="W20" s="747"/>
      <c r="X20" s="747"/>
      <c r="Y20" s="747"/>
      <c r="Z20" s="747"/>
      <c r="AA20" s="747"/>
      <c r="AB20" s="747"/>
      <c r="AC20" s="747"/>
      <c r="AD20" s="748"/>
      <c r="AF20" s="746"/>
      <c r="AG20" s="747"/>
      <c r="AH20" s="747"/>
      <c r="AI20" s="747"/>
      <c r="AJ20" s="747"/>
      <c r="AK20" s="747"/>
      <c r="AL20" s="747"/>
      <c r="AM20" s="747"/>
      <c r="AN20" s="747"/>
      <c r="AO20" s="747"/>
      <c r="AP20" s="747"/>
      <c r="AQ20" s="747"/>
      <c r="AR20" s="747"/>
      <c r="AS20" s="748"/>
      <c r="AU20" s="605"/>
    </row>
    <row r="21" spans="2:47" x14ac:dyDescent="0.3">
      <c r="B21" s="746"/>
      <c r="C21" s="747"/>
      <c r="D21" s="747"/>
      <c r="E21" s="747"/>
      <c r="F21" s="747"/>
      <c r="G21" s="747"/>
      <c r="H21" s="747"/>
      <c r="I21" s="747"/>
      <c r="J21" s="747"/>
      <c r="K21" s="747"/>
      <c r="L21" s="747"/>
      <c r="M21" s="747"/>
      <c r="N21" s="747"/>
      <c r="O21" s="748"/>
      <c r="Q21" s="746"/>
      <c r="R21" s="747"/>
      <c r="S21" s="747"/>
      <c r="T21" s="747"/>
      <c r="U21" s="747"/>
      <c r="V21" s="747"/>
      <c r="W21" s="747"/>
      <c r="X21" s="747"/>
      <c r="Y21" s="747"/>
      <c r="Z21" s="747"/>
      <c r="AA21" s="747"/>
      <c r="AB21" s="747"/>
      <c r="AC21" s="747"/>
      <c r="AD21" s="748"/>
      <c r="AF21" s="746"/>
      <c r="AG21" s="747"/>
      <c r="AH21" s="747"/>
      <c r="AI21" s="747"/>
      <c r="AJ21" s="747"/>
      <c r="AK21" s="747"/>
      <c r="AL21" s="747"/>
      <c r="AM21" s="747"/>
      <c r="AN21" s="747"/>
      <c r="AO21" s="747"/>
      <c r="AP21" s="747"/>
      <c r="AQ21" s="747"/>
      <c r="AR21" s="747"/>
      <c r="AS21" s="748"/>
      <c r="AU21" s="605"/>
    </row>
    <row r="22" spans="2:47" x14ac:dyDescent="0.3">
      <c r="B22" s="746"/>
      <c r="C22" s="747"/>
      <c r="D22" s="747"/>
      <c r="E22" s="747"/>
      <c r="F22" s="747"/>
      <c r="G22" s="747"/>
      <c r="H22" s="747"/>
      <c r="I22" s="747"/>
      <c r="J22" s="747"/>
      <c r="K22" s="747"/>
      <c r="L22" s="747"/>
      <c r="M22" s="747"/>
      <c r="N22" s="747"/>
      <c r="O22" s="748"/>
      <c r="Q22" s="746"/>
      <c r="R22" s="747"/>
      <c r="S22" s="747"/>
      <c r="T22" s="747"/>
      <c r="U22" s="747"/>
      <c r="V22" s="747"/>
      <c r="W22" s="747"/>
      <c r="X22" s="747"/>
      <c r="Y22" s="747"/>
      <c r="Z22" s="747"/>
      <c r="AA22" s="747"/>
      <c r="AB22" s="747"/>
      <c r="AC22" s="747"/>
      <c r="AD22" s="748"/>
      <c r="AF22" s="746"/>
      <c r="AG22" s="747"/>
      <c r="AH22" s="747"/>
      <c r="AI22" s="747"/>
      <c r="AJ22" s="747"/>
      <c r="AK22" s="747"/>
      <c r="AL22" s="747"/>
      <c r="AM22" s="747"/>
      <c r="AN22" s="747"/>
      <c r="AO22" s="747"/>
      <c r="AP22" s="747"/>
      <c r="AQ22" s="747"/>
      <c r="AR22" s="747"/>
      <c r="AS22" s="748"/>
      <c r="AU22" s="605"/>
    </row>
    <row r="23" spans="2:47" x14ac:dyDescent="0.3">
      <c r="B23" s="746"/>
      <c r="C23" s="747"/>
      <c r="D23" s="747"/>
      <c r="E23" s="747"/>
      <c r="F23" s="747"/>
      <c r="G23" s="747"/>
      <c r="H23" s="747"/>
      <c r="I23" s="747"/>
      <c r="J23" s="747"/>
      <c r="K23" s="747"/>
      <c r="L23" s="747"/>
      <c r="M23" s="747"/>
      <c r="N23" s="747"/>
      <c r="O23" s="748"/>
      <c r="Q23" s="746"/>
      <c r="R23" s="747"/>
      <c r="S23" s="747"/>
      <c r="T23" s="747"/>
      <c r="U23" s="747"/>
      <c r="V23" s="747"/>
      <c r="W23" s="747"/>
      <c r="X23" s="747"/>
      <c r="Y23" s="747"/>
      <c r="Z23" s="747"/>
      <c r="AA23" s="747"/>
      <c r="AB23" s="747"/>
      <c r="AC23" s="747"/>
      <c r="AD23" s="748"/>
      <c r="AF23" s="746"/>
      <c r="AG23" s="747"/>
      <c r="AH23" s="747"/>
      <c r="AI23" s="747"/>
      <c r="AJ23" s="747"/>
      <c r="AK23" s="747"/>
      <c r="AL23" s="747"/>
      <c r="AM23" s="747"/>
      <c r="AN23" s="747"/>
      <c r="AO23" s="747"/>
      <c r="AP23" s="747"/>
      <c r="AQ23" s="747"/>
      <c r="AR23" s="747"/>
      <c r="AS23" s="748"/>
      <c r="AU23" s="605"/>
    </row>
    <row r="24" spans="2:47" x14ac:dyDescent="0.3">
      <c r="B24" s="746"/>
      <c r="C24" s="747"/>
      <c r="D24" s="747"/>
      <c r="E24" s="747"/>
      <c r="F24" s="747"/>
      <c r="G24" s="747"/>
      <c r="H24" s="747"/>
      <c r="I24" s="747"/>
      <c r="J24" s="747"/>
      <c r="K24" s="747"/>
      <c r="L24" s="747"/>
      <c r="M24" s="747"/>
      <c r="N24" s="747"/>
      <c r="O24" s="748"/>
      <c r="Q24" s="746"/>
      <c r="R24" s="747"/>
      <c r="S24" s="747"/>
      <c r="T24" s="747"/>
      <c r="U24" s="747"/>
      <c r="V24" s="747"/>
      <c r="W24" s="747"/>
      <c r="X24" s="747"/>
      <c r="Y24" s="747"/>
      <c r="Z24" s="747"/>
      <c r="AA24" s="747"/>
      <c r="AB24" s="747"/>
      <c r="AC24" s="747"/>
      <c r="AD24" s="748"/>
      <c r="AF24" s="746"/>
      <c r="AG24" s="747"/>
      <c r="AH24" s="747"/>
      <c r="AI24" s="747"/>
      <c r="AJ24" s="747"/>
      <c r="AK24" s="747"/>
      <c r="AL24" s="747"/>
      <c r="AM24" s="747"/>
      <c r="AN24" s="747"/>
      <c r="AO24" s="747"/>
      <c r="AP24" s="747"/>
      <c r="AQ24" s="747"/>
      <c r="AR24" s="747"/>
      <c r="AS24" s="748"/>
      <c r="AU24" s="605"/>
    </row>
    <row r="25" spans="2:47" x14ac:dyDescent="0.3">
      <c r="B25" s="746"/>
      <c r="C25" s="747"/>
      <c r="D25" s="747"/>
      <c r="E25" s="747"/>
      <c r="F25" s="747"/>
      <c r="G25" s="747"/>
      <c r="H25" s="747"/>
      <c r="I25" s="747"/>
      <c r="J25" s="747"/>
      <c r="K25" s="747"/>
      <c r="L25" s="747"/>
      <c r="M25" s="747"/>
      <c r="N25" s="747"/>
      <c r="O25" s="748"/>
      <c r="Q25" s="746"/>
      <c r="R25" s="747"/>
      <c r="S25" s="747"/>
      <c r="T25" s="747"/>
      <c r="U25" s="747"/>
      <c r="V25" s="747"/>
      <c r="W25" s="747"/>
      <c r="X25" s="747"/>
      <c r="Y25" s="747"/>
      <c r="Z25" s="747"/>
      <c r="AA25" s="747"/>
      <c r="AB25" s="747"/>
      <c r="AC25" s="747"/>
      <c r="AD25" s="748"/>
      <c r="AF25" s="746"/>
      <c r="AG25" s="747"/>
      <c r="AH25" s="747"/>
      <c r="AI25" s="747"/>
      <c r="AJ25" s="747"/>
      <c r="AK25" s="747"/>
      <c r="AL25" s="747"/>
      <c r="AM25" s="747"/>
      <c r="AN25" s="747"/>
      <c r="AO25" s="747"/>
      <c r="AP25" s="747"/>
      <c r="AQ25" s="747"/>
      <c r="AR25" s="747"/>
      <c r="AS25" s="748"/>
      <c r="AU25" s="605"/>
    </row>
    <row r="26" spans="2:47" x14ac:dyDescent="0.3">
      <c r="B26" s="746"/>
      <c r="C26" s="747"/>
      <c r="D26" s="747"/>
      <c r="E26" s="747"/>
      <c r="F26" s="747"/>
      <c r="G26" s="747"/>
      <c r="H26" s="747"/>
      <c r="I26" s="747"/>
      <c r="J26" s="747"/>
      <c r="K26" s="747"/>
      <c r="L26" s="747"/>
      <c r="M26" s="747"/>
      <c r="N26" s="747"/>
      <c r="O26" s="748"/>
      <c r="Q26" s="746"/>
      <c r="R26" s="747"/>
      <c r="S26" s="747"/>
      <c r="T26" s="747"/>
      <c r="U26" s="747"/>
      <c r="V26" s="747"/>
      <c r="W26" s="747"/>
      <c r="X26" s="747"/>
      <c r="Y26" s="747"/>
      <c r="Z26" s="747"/>
      <c r="AA26" s="747"/>
      <c r="AB26" s="747"/>
      <c r="AC26" s="747"/>
      <c r="AD26" s="748"/>
      <c r="AF26" s="746"/>
      <c r="AG26" s="747"/>
      <c r="AH26" s="747"/>
      <c r="AI26" s="747"/>
      <c r="AJ26" s="747"/>
      <c r="AK26" s="747"/>
      <c r="AL26" s="747"/>
      <c r="AM26" s="747"/>
      <c r="AN26" s="747"/>
      <c r="AO26" s="747"/>
      <c r="AP26" s="747"/>
      <c r="AQ26" s="747"/>
      <c r="AR26" s="747"/>
      <c r="AS26" s="748"/>
      <c r="AU26" s="605"/>
    </row>
    <row r="27" spans="2:47" x14ac:dyDescent="0.3">
      <c r="B27" s="746"/>
      <c r="C27" s="747"/>
      <c r="D27" s="747"/>
      <c r="E27" s="747"/>
      <c r="F27" s="747"/>
      <c r="G27" s="747"/>
      <c r="H27" s="747"/>
      <c r="I27" s="747"/>
      <c r="J27" s="747"/>
      <c r="K27" s="747"/>
      <c r="L27" s="747"/>
      <c r="M27" s="747"/>
      <c r="N27" s="747"/>
      <c r="O27" s="748"/>
      <c r="Q27" s="746"/>
      <c r="R27" s="747"/>
      <c r="S27" s="747"/>
      <c r="T27" s="747"/>
      <c r="U27" s="747"/>
      <c r="V27" s="747"/>
      <c r="W27" s="747"/>
      <c r="X27" s="747"/>
      <c r="Y27" s="747"/>
      <c r="Z27" s="747"/>
      <c r="AA27" s="747"/>
      <c r="AB27" s="747"/>
      <c r="AC27" s="747"/>
      <c r="AD27" s="748"/>
      <c r="AF27" s="746"/>
      <c r="AG27" s="747"/>
      <c r="AH27" s="747"/>
      <c r="AI27" s="747"/>
      <c r="AJ27" s="747"/>
      <c r="AK27" s="747"/>
      <c r="AL27" s="747"/>
      <c r="AM27" s="747"/>
      <c r="AN27" s="747"/>
      <c r="AO27" s="747"/>
      <c r="AP27" s="747"/>
      <c r="AQ27" s="747"/>
      <c r="AR27" s="747"/>
      <c r="AS27" s="748"/>
      <c r="AU27" s="605"/>
    </row>
    <row r="28" spans="2:47" x14ac:dyDescent="0.3">
      <c r="B28" s="746"/>
      <c r="C28" s="747"/>
      <c r="D28" s="747"/>
      <c r="E28" s="747"/>
      <c r="F28" s="747"/>
      <c r="G28" s="747"/>
      <c r="H28" s="747"/>
      <c r="I28" s="747"/>
      <c r="J28" s="747"/>
      <c r="K28" s="747"/>
      <c r="L28" s="747"/>
      <c r="M28" s="747"/>
      <c r="N28" s="747"/>
      <c r="O28" s="748"/>
      <c r="Q28" s="746"/>
      <c r="R28" s="747"/>
      <c r="S28" s="747"/>
      <c r="T28" s="747"/>
      <c r="U28" s="747"/>
      <c r="V28" s="747"/>
      <c r="W28" s="747"/>
      <c r="X28" s="747"/>
      <c r="Y28" s="747"/>
      <c r="Z28" s="747"/>
      <c r="AA28" s="747"/>
      <c r="AB28" s="747"/>
      <c r="AC28" s="747"/>
      <c r="AD28" s="748"/>
      <c r="AF28" s="746"/>
      <c r="AG28" s="747"/>
      <c r="AH28" s="747"/>
      <c r="AI28" s="747"/>
      <c r="AJ28" s="747"/>
      <c r="AK28" s="747"/>
      <c r="AL28" s="747"/>
      <c r="AM28" s="747"/>
      <c r="AN28" s="747"/>
      <c r="AO28" s="747"/>
      <c r="AP28" s="747"/>
      <c r="AQ28" s="747"/>
      <c r="AR28" s="747"/>
      <c r="AS28" s="748"/>
      <c r="AU28" s="605"/>
    </row>
    <row r="29" spans="2:47" x14ac:dyDescent="0.3">
      <c r="B29" s="746"/>
      <c r="C29" s="747"/>
      <c r="D29" s="747"/>
      <c r="E29" s="747"/>
      <c r="F29" s="747"/>
      <c r="G29" s="747"/>
      <c r="H29" s="747"/>
      <c r="I29" s="747"/>
      <c r="J29" s="747"/>
      <c r="K29" s="747"/>
      <c r="L29" s="747"/>
      <c r="M29" s="747"/>
      <c r="N29" s="747"/>
      <c r="O29" s="748"/>
      <c r="Q29" s="746"/>
      <c r="R29" s="747"/>
      <c r="S29" s="747"/>
      <c r="T29" s="747"/>
      <c r="U29" s="747"/>
      <c r="V29" s="747"/>
      <c r="W29" s="747"/>
      <c r="X29" s="747"/>
      <c r="Y29" s="747"/>
      <c r="Z29" s="747"/>
      <c r="AA29" s="747"/>
      <c r="AB29" s="747"/>
      <c r="AC29" s="747"/>
      <c r="AD29" s="748"/>
      <c r="AF29" s="746"/>
      <c r="AG29" s="747"/>
      <c r="AH29" s="747"/>
      <c r="AI29" s="747"/>
      <c r="AJ29" s="747"/>
      <c r="AK29" s="747"/>
      <c r="AL29" s="747"/>
      <c r="AM29" s="747"/>
      <c r="AN29" s="747"/>
      <c r="AO29" s="747"/>
      <c r="AP29" s="747"/>
      <c r="AQ29" s="747"/>
      <c r="AR29" s="747"/>
      <c r="AS29" s="748"/>
      <c r="AU29" s="605"/>
    </row>
    <row r="30" spans="2:47" x14ac:dyDescent="0.3">
      <c r="B30" s="746"/>
      <c r="C30" s="747"/>
      <c r="D30" s="747"/>
      <c r="E30" s="747"/>
      <c r="F30" s="747"/>
      <c r="G30" s="747"/>
      <c r="H30" s="747"/>
      <c r="I30" s="747"/>
      <c r="J30" s="747"/>
      <c r="K30" s="747"/>
      <c r="L30" s="747"/>
      <c r="M30" s="747"/>
      <c r="N30" s="747"/>
      <c r="O30" s="748"/>
      <c r="Q30" s="746"/>
      <c r="R30" s="747"/>
      <c r="S30" s="747"/>
      <c r="T30" s="747"/>
      <c r="U30" s="747"/>
      <c r="V30" s="747"/>
      <c r="W30" s="747"/>
      <c r="X30" s="747"/>
      <c r="Y30" s="747"/>
      <c r="Z30" s="747"/>
      <c r="AA30" s="747"/>
      <c r="AB30" s="747"/>
      <c r="AC30" s="747"/>
      <c r="AD30" s="748"/>
      <c r="AF30" s="746"/>
      <c r="AG30" s="747"/>
      <c r="AH30" s="747"/>
      <c r="AI30" s="747"/>
      <c r="AJ30" s="747"/>
      <c r="AK30" s="747"/>
      <c r="AL30" s="747"/>
      <c r="AM30" s="747"/>
      <c r="AN30" s="747"/>
      <c r="AO30" s="747"/>
      <c r="AP30" s="747"/>
      <c r="AQ30" s="747"/>
      <c r="AR30" s="747"/>
      <c r="AS30" s="748"/>
      <c r="AU30" s="605"/>
    </row>
    <row r="31" spans="2:47" x14ac:dyDescent="0.3">
      <c r="B31" s="746"/>
      <c r="C31" s="747"/>
      <c r="D31" s="747"/>
      <c r="E31" s="747"/>
      <c r="F31" s="747"/>
      <c r="G31" s="747"/>
      <c r="H31" s="747"/>
      <c r="I31" s="747"/>
      <c r="J31" s="747"/>
      <c r="K31" s="747"/>
      <c r="L31" s="747"/>
      <c r="M31" s="747"/>
      <c r="N31" s="747"/>
      <c r="O31" s="748"/>
      <c r="Q31" s="746"/>
      <c r="R31" s="747"/>
      <c r="S31" s="747"/>
      <c r="T31" s="747"/>
      <c r="U31" s="747"/>
      <c r="V31" s="747"/>
      <c r="W31" s="747"/>
      <c r="X31" s="747"/>
      <c r="Y31" s="747"/>
      <c r="Z31" s="747"/>
      <c r="AA31" s="747"/>
      <c r="AB31" s="747"/>
      <c r="AC31" s="747"/>
      <c r="AD31" s="748"/>
      <c r="AF31" s="746"/>
      <c r="AG31" s="747"/>
      <c r="AH31" s="747"/>
      <c r="AI31" s="747"/>
      <c r="AJ31" s="747"/>
      <c r="AK31" s="747"/>
      <c r="AL31" s="747"/>
      <c r="AM31" s="747"/>
      <c r="AN31" s="747"/>
      <c r="AO31" s="747"/>
      <c r="AP31" s="747"/>
      <c r="AQ31" s="747"/>
      <c r="AR31" s="747"/>
      <c r="AS31" s="748"/>
      <c r="AU31" s="605"/>
    </row>
    <row r="32" spans="2:47" x14ac:dyDescent="0.3">
      <c r="B32" s="746"/>
      <c r="C32" s="747"/>
      <c r="D32" s="747"/>
      <c r="E32" s="747"/>
      <c r="F32" s="747"/>
      <c r="G32" s="747"/>
      <c r="H32" s="747"/>
      <c r="I32" s="747"/>
      <c r="J32" s="747"/>
      <c r="K32" s="747"/>
      <c r="L32" s="747"/>
      <c r="M32" s="747"/>
      <c r="N32" s="747"/>
      <c r="O32" s="748"/>
      <c r="Q32" s="746"/>
      <c r="R32" s="747"/>
      <c r="S32" s="747"/>
      <c r="T32" s="747"/>
      <c r="U32" s="747"/>
      <c r="V32" s="747"/>
      <c r="W32" s="747"/>
      <c r="X32" s="747"/>
      <c r="Y32" s="747"/>
      <c r="Z32" s="747"/>
      <c r="AA32" s="747"/>
      <c r="AB32" s="747"/>
      <c r="AC32" s="747"/>
      <c r="AD32" s="748"/>
      <c r="AF32" s="746"/>
      <c r="AG32" s="747"/>
      <c r="AH32" s="747"/>
      <c r="AI32" s="747"/>
      <c r="AJ32" s="747"/>
      <c r="AK32" s="747"/>
      <c r="AL32" s="747"/>
      <c r="AM32" s="747"/>
      <c r="AN32" s="747"/>
      <c r="AO32" s="747"/>
      <c r="AP32" s="747"/>
      <c r="AQ32" s="747"/>
      <c r="AR32" s="747"/>
      <c r="AS32" s="748"/>
      <c r="AU32" s="605"/>
    </row>
    <row r="33" spans="2:47" x14ac:dyDescent="0.3">
      <c r="B33" s="746"/>
      <c r="C33" s="747"/>
      <c r="D33" s="747"/>
      <c r="E33" s="747"/>
      <c r="F33" s="747"/>
      <c r="G33" s="747"/>
      <c r="H33" s="747"/>
      <c r="I33" s="747"/>
      <c r="J33" s="747"/>
      <c r="K33" s="747"/>
      <c r="L33" s="747"/>
      <c r="M33" s="747"/>
      <c r="N33" s="747"/>
      <c r="O33" s="748"/>
      <c r="Q33" s="746"/>
      <c r="R33" s="747"/>
      <c r="S33" s="747"/>
      <c r="T33" s="747"/>
      <c r="U33" s="747"/>
      <c r="V33" s="747"/>
      <c r="W33" s="747"/>
      <c r="X33" s="747"/>
      <c r="Y33" s="747"/>
      <c r="Z33" s="747"/>
      <c r="AA33" s="747"/>
      <c r="AB33" s="747"/>
      <c r="AC33" s="747"/>
      <c r="AD33" s="748"/>
      <c r="AF33" s="746"/>
      <c r="AG33" s="747"/>
      <c r="AH33" s="747"/>
      <c r="AI33" s="747"/>
      <c r="AJ33" s="747"/>
      <c r="AK33" s="747"/>
      <c r="AL33" s="747"/>
      <c r="AM33" s="747"/>
      <c r="AN33" s="747"/>
      <c r="AO33" s="747"/>
      <c r="AP33" s="747"/>
      <c r="AQ33" s="747"/>
      <c r="AR33" s="747"/>
      <c r="AS33" s="748"/>
      <c r="AU33" s="605"/>
    </row>
    <row r="34" spans="2:47" x14ac:dyDescent="0.3">
      <c r="B34" s="746"/>
      <c r="C34" s="747"/>
      <c r="D34" s="747"/>
      <c r="E34" s="747"/>
      <c r="F34" s="747"/>
      <c r="G34" s="747"/>
      <c r="H34" s="747"/>
      <c r="I34" s="747"/>
      <c r="J34" s="747"/>
      <c r="K34" s="747"/>
      <c r="L34" s="747"/>
      <c r="M34" s="747"/>
      <c r="N34" s="747"/>
      <c r="O34" s="748"/>
      <c r="Q34" s="746"/>
      <c r="R34" s="747"/>
      <c r="S34" s="747"/>
      <c r="T34" s="747"/>
      <c r="U34" s="747"/>
      <c r="V34" s="747"/>
      <c r="W34" s="747"/>
      <c r="X34" s="747"/>
      <c r="Y34" s="747"/>
      <c r="Z34" s="747"/>
      <c r="AA34" s="747"/>
      <c r="AB34" s="747"/>
      <c r="AC34" s="747"/>
      <c r="AD34" s="748"/>
      <c r="AF34" s="746"/>
      <c r="AG34" s="747"/>
      <c r="AH34" s="747"/>
      <c r="AI34" s="747"/>
      <c r="AJ34" s="747"/>
      <c r="AK34" s="747"/>
      <c r="AL34" s="747"/>
      <c r="AM34" s="747"/>
      <c r="AN34" s="747"/>
      <c r="AO34" s="747"/>
      <c r="AP34" s="747"/>
      <c r="AQ34" s="747"/>
      <c r="AR34" s="747"/>
      <c r="AS34" s="748"/>
      <c r="AU34" s="605"/>
    </row>
    <row r="35" spans="2:47" x14ac:dyDescent="0.3">
      <c r="B35" s="746"/>
      <c r="C35" s="747"/>
      <c r="D35" s="747"/>
      <c r="E35" s="747"/>
      <c r="F35" s="747"/>
      <c r="G35" s="747"/>
      <c r="H35" s="747"/>
      <c r="I35" s="747"/>
      <c r="J35" s="747"/>
      <c r="K35" s="747"/>
      <c r="L35" s="747"/>
      <c r="M35" s="747"/>
      <c r="N35" s="747"/>
      <c r="O35" s="748"/>
      <c r="Q35" s="746"/>
      <c r="R35" s="747"/>
      <c r="S35" s="747"/>
      <c r="T35" s="747"/>
      <c r="U35" s="747"/>
      <c r="V35" s="747"/>
      <c r="W35" s="747"/>
      <c r="X35" s="747"/>
      <c r="Y35" s="747"/>
      <c r="Z35" s="747"/>
      <c r="AA35" s="747"/>
      <c r="AB35" s="747"/>
      <c r="AC35" s="747"/>
      <c r="AD35" s="748"/>
      <c r="AF35" s="746"/>
      <c r="AG35" s="747"/>
      <c r="AH35" s="747"/>
      <c r="AI35" s="747"/>
      <c r="AJ35" s="747"/>
      <c r="AK35" s="747"/>
      <c r="AL35" s="747"/>
      <c r="AM35" s="747"/>
      <c r="AN35" s="747"/>
      <c r="AO35" s="747"/>
      <c r="AP35" s="747"/>
      <c r="AQ35" s="747"/>
      <c r="AR35" s="747"/>
      <c r="AS35" s="748"/>
      <c r="AU35" s="605"/>
    </row>
    <row r="36" spans="2:47" x14ac:dyDescent="0.3">
      <c r="B36" s="746"/>
      <c r="C36" s="747"/>
      <c r="D36" s="747"/>
      <c r="E36" s="747"/>
      <c r="F36" s="747"/>
      <c r="G36" s="747"/>
      <c r="H36" s="747"/>
      <c r="I36" s="747"/>
      <c r="J36" s="747"/>
      <c r="K36" s="747"/>
      <c r="L36" s="747"/>
      <c r="M36" s="747"/>
      <c r="N36" s="747"/>
      <c r="O36" s="748"/>
      <c r="Q36" s="746"/>
      <c r="R36" s="747"/>
      <c r="S36" s="747"/>
      <c r="T36" s="747"/>
      <c r="U36" s="747"/>
      <c r="V36" s="747"/>
      <c r="W36" s="747"/>
      <c r="X36" s="747"/>
      <c r="Y36" s="747"/>
      <c r="Z36" s="747"/>
      <c r="AA36" s="747"/>
      <c r="AB36" s="747"/>
      <c r="AC36" s="747"/>
      <c r="AD36" s="748"/>
      <c r="AF36" s="746"/>
      <c r="AG36" s="747"/>
      <c r="AH36" s="747"/>
      <c r="AI36" s="747"/>
      <c r="AJ36" s="747"/>
      <c r="AK36" s="747"/>
      <c r="AL36" s="747"/>
      <c r="AM36" s="747"/>
      <c r="AN36" s="747"/>
      <c r="AO36" s="747"/>
      <c r="AP36" s="747"/>
      <c r="AQ36" s="747"/>
      <c r="AR36" s="747"/>
      <c r="AS36" s="748"/>
      <c r="AU36" s="605"/>
    </row>
    <row r="37" spans="2:47" x14ac:dyDescent="0.3">
      <c r="B37" s="746"/>
      <c r="C37" s="747"/>
      <c r="D37" s="747"/>
      <c r="E37" s="747"/>
      <c r="F37" s="747"/>
      <c r="G37" s="747"/>
      <c r="H37" s="747"/>
      <c r="I37" s="747"/>
      <c r="J37" s="747"/>
      <c r="K37" s="747"/>
      <c r="L37" s="747"/>
      <c r="M37" s="747"/>
      <c r="N37" s="747"/>
      <c r="O37" s="748"/>
      <c r="Q37" s="746"/>
      <c r="R37" s="747"/>
      <c r="S37" s="747"/>
      <c r="T37" s="747"/>
      <c r="U37" s="747"/>
      <c r="V37" s="747"/>
      <c r="W37" s="747"/>
      <c r="X37" s="747"/>
      <c r="Y37" s="747"/>
      <c r="Z37" s="747"/>
      <c r="AA37" s="747"/>
      <c r="AB37" s="747"/>
      <c r="AC37" s="747"/>
      <c r="AD37" s="748"/>
      <c r="AF37" s="746"/>
      <c r="AG37" s="747"/>
      <c r="AH37" s="747"/>
      <c r="AI37" s="747"/>
      <c r="AJ37" s="747"/>
      <c r="AK37" s="747"/>
      <c r="AL37" s="747"/>
      <c r="AM37" s="747"/>
      <c r="AN37" s="747"/>
      <c r="AO37" s="747"/>
      <c r="AP37" s="747"/>
      <c r="AQ37" s="747"/>
      <c r="AR37" s="747"/>
      <c r="AS37" s="748"/>
      <c r="AU37" s="605"/>
    </row>
    <row r="38" spans="2:47" x14ac:dyDescent="0.3">
      <c r="B38" s="746"/>
      <c r="C38" s="747"/>
      <c r="D38" s="747"/>
      <c r="E38" s="747"/>
      <c r="F38" s="747"/>
      <c r="G38" s="747"/>
      <c r="H38" s="747"/>
      <c r="I38" s="747"/>
      <c r="J38" s="747"/>
      <c r="K38" s="747"/>
      <c r="L38" s="747"/>
      <c r="M38" s="747"/>
      <c r="N38" s="747"/>
      <c r="O38" s="748"/>
      <c r="Q38" s="746"/>
      <c r="R38" s="747"/>
      <c r="S38" s="747"/>
      <c r="T38" s="747"/>
      <c r="U38" s="747"/>
      <c r="V38" s="747"/>
      <c r="W38" s="747"/>
      <c r="X38" s="747"/>
      <c r="Y38" s="747"/>
      <c r="Z38" s="747"/>
      <c r="AA38" s="747"/>
      <c r="AB38" s="747"/>
      <c r="AC38" s="747"/>
      <c r="AD38" s="748"/>
      <c r="AF38" s="746"/>
      <c r="AG38" s="747"/>
      <c r="AH38" s="747"/>
      <c r="AI38" s="747"/>
      <c r="AJ38" s="747"/>
      <c r="AK38" s="747"/>
      <c r="AL38" s="747"/>
      <c r="AM38" s="747"/>
      <c r="AN38" s="747"/>
      <c r="AO38" s="747"/>
      <c r="AP38" s="747"/>
      <c r="AQ38" s="747"/>
      <c r="AR38" s="747"/>
      <c r="AS38" s="748"/>
      <c r="AU38" s="605"/>
    </row>
    <row r="39" spans="2:47" x14ac:dyDescent="0.3">
      <c r="B39" s="746"/>
      <c r="C39" s="747"/>
      <c r="D39" s="747"/>
      <c r="E39" s="747"/>
      <c r="F39" s="747"/>
      <c r="G39" s="747"/>
      <c r="H39" s="747"/>
      <c r="I39" s="747"/>
      <c r="J39" s="747"/>
      <c r="K39" s="747"/>
      <c r="L39" s="747"/>
      <c r="M39" s="747"/>
      <c r="N39" s="747"/>
      <c r="O39" s="748"/>
      <c r="Q39" s="746"/>
      <c r="R39" s="747"/>
      <c r="S39" s="747"/>
      <c r="T39" s="747"/>
      <c r="U39" s="747"/>
      <c r="V39" s="747"/>
      <c r="W39" s="747"/>
      <c r="X39" s="747"/>
      <c r="Y39" s="747"/>
      <c r="Z39" s="747"/>
      <c r="AA39" s="747"/>
      <c r="AB39" s="747"/>
      <c r="AC39" s="747"/>
      <c r="AD39" s="748"/>
      <c r="AF39" s="746"/>
      <c r="AG39" s="747"/>
      <c r="AH39" s="747"/>
      <c r="AI39" s="747"/>
      <c r="AJ39" s="747"/>
      <c r="AK39" s="747"/>
      <c r="AL39" s="747"/>
      <c r="AM39" s="747"/>
      <c r="AN39" s="747"/>
      <c r="AO39" s="747"/>
      <c r="AP39" s="747"/>
      <c r="AQ39" s="747"/>
      <c r="AR39" s="747"/>
      <c r="AS39" s="748"/>
      <c r="AU39" s="605"/>
    </row>
    <row r="40" spans="2:47" x14ac:dyDescent="0.3">
      <c r="B40" s="746"/>
      <c r="C40" s="747"/>
      <c r="D40" s="747"/>
      <c r="E40" s="747"/>
      <c r="F40" s="747"/>
      <c r="G40" s="747"/>
      <c r="H40" s="747"/>
      <c r="I40" s="747"/>
      <c r="J40" s="747"/>
      <c r="K40" s="747"/>
      <c r="L40" s="747"/>
      <c r="M40" s="747"/>
      <c r="N40" s="747"/>
      <c r="O40" s="748"/>
      <c r="Q40" s="746"/>
      <c r="R40" s="747"/>
      <c r="S40" s="747"/>
      <c r="T40" s="747"/>
      <c r="U40" s="747"/>
      <c r="V40" s="747"/>
      <c r="W40" s="747"/>
      <c r="X40" s="747"/>
      <c r="Y40" s="747"/>
      <c r="Z40" s="747"/>
      <c r="AA40" s="747"/>
      <c r="AB40" s="747"/>
      <c r="AC40" s="747"/>
      <c r="AD40" s="748"/>
      <c r="AF40" s="746"/>
      <c r="AG40" s="747"/>
      <c r="AH40" s="747"/>
      <c r="AI40" s="747"/>
      <c r="AJ40" s="747"/>
      <c r="AK40" s="747"/>
      <c r="AL40" s="747"/>
      <c r="AM40" s="747"/>
      <c r="AN40" s="747"/>
      <c r="AO40" s="747"/>
      <c r="AP40" s="747"/>
      <c r="AQ40" s="747"/>
      <c r="AR40" s="747"/>
      <c r="AS40" s="748"/>
      <c r="AU40" s="605"/>
    </row>
    <row r="41" spans="2:47" x14ac:dyDescent="0.3">
      <c r="B41" s="746"/>
      <c r="C41" s="747"/>
      <c r="D41" s="747"/>
      <c r="E41" s="747"/>
      <c r="F41" s="747"/>
      <c r="G41" s="747"/>
      <c r="H41" s="747"/>
      <c r="I41" s="747"/>
      <c r="J41" s="747"/>
      <c r="K41" s="747"/>
      <c r="L41" s="747"/>
      <c r="M41" s="747"/>
      <c r="N41" s="747"/>
      <c r="O41" s="748"/>
      <c r="Q41" s="746"/>
      <c r="R41" s="747"/>
      <c r="S41" s="747"/>
      <c r="T41" s="747"/>
      <c r="U41" s="747"/>
      <c r="V41" s="747"/>
      <c r="W41" s="747"/>
      <c r="X41" s="747"/>
      <c r="Y41" s="747"/>
      <c r="Z41" s="747"/>
      <c r="AA41" s="747"/>
      <c r="AB41" s="747"/>
      <c r="AC41" s="747"/>
      <c r="AD41" s="748"/>
      <c r="AF41" s="746"/>
      <c r="AG41" s="747"/>
      <c r="AH41" s="747"/>
      <c r="AI41" s="747"/>
      <c r="AJ41" s="747"/>
      <c r="AK41" s="747"/>
      <c r="AL41" s="747"/>
      <c r="AM41" s="747"/>
      <c r="AN41" s="747"/>
      <c r="AO41" s="747"/>
      <c r="AP41" s="747"/>
      <c r="AQ41" s="747"/>
      <c r="AR41" s="747"/>
      <c r="AS41" s="748"/>
      <c r="AU41" s="605"/>
    </row>
    <row r="42" spans="2:47" x14ac:dyDescent="0.3">
      <c r="B42" s="746"/>
      <c r="C42" s="747"/>
      <c r="D42" s="747"/>
      <c r="E42" s="747"/>
      <c r="F42" s="747"/>
      <c r="G42" s="747"/>
      <c r="H42" s="747"/>
      <c r="I42" s="747"/>
      <c r="J42" s="747"/>
      <c r="K42" s="747"/>
      <c r="L42" s="747"/>
      <c r="M42" s="747"/>
      <c r="N42" s="747"/>
      <c r="O42" s="748"/>
      <c r="Q42" s="746"/>
      <c r="R42" s="747"/>
      <c r="S42" s="747"/>
      <c r="T42" s="747"/>
      <c r="U42" s="747"/>
      <c r="V42" s="747"/>
      <c r="W42" s="747"/>
      <c r="X42" s="747"/>
      <c r="Y42" s="747"/>
      <c r="Z42" s="747"/>
      <c r="AA42" s="747"/>
      <c r="AB42" s="747"/>
      <c r="AC42" s="747"/>
      <c r="AD42" s="748"/>
      <c r="AF42" s="746"/>
      <c r="AG42" s="747"/>
      <c r="AH42" s="747"/>
      <c r="AI42" s="747"/>
      <c r="AJ42" s="747"/>
      <c r="AK42" s="747"/>
      <c r="AL42" s="747"/>
      <c r="AM42" s="747"/>
      <c r="AN42" s="747"/>
      <c r="AO42" s="747"/>
      <c r="AP42" s="747"/>
      <c r="AQ42" s="747"/>
      <c r="AR42" s="747"/>
      <c r="AS42" s="748"/>
      <c r="AU42" s="605"/>
    </row>
    <row r="43" spans="2:47" x14ac:dyDescent="0.3">
      <c r="B43" s="746"/>
      <c r="C43" s="747"/>
      <c r="D43" s="747"/>
      <c r="E43" s="747"/>
      <c r="F43" s="747"/>
      <c r="G43" s="747"/>
      <c r="H43" s="747"/>
      <c r="I43" s="747"/>
      <c r="J43" s="747"/>
      <c r="K43" s="747"/>
      <c r="L43" s="747"/>
      <c r="M43" s="747"/>
      <c r="N43" s="747"/>
      <c r="O43" s="748"/>
      <c r="Q43" s="746"/>
      <c r="R43" s="747"/>
      <c r="S43" s="747"/>
      <c r="T43" s="747"/>
      <c r="U43" s="747"/>
      <c r="V43" s="747"/>
      <c r="W43" s="747"/>
      <c r="X43" s="747"/>
      <c r="Y43" s="747"/>
      <c r="Z43" s="747"/>
      <c r="AA43" s="747"/>
      <c r="AB43" s="747"/>
      <c r="AC43" s="747"/>
      <c r="AD43" s="748"/>
      <c r="AF43" s="746"/>
      <c r="AG43" s="747"/>
      <c r="AH43" s="747"/>
      <c r="AI43" s="747"/>
      <c r="AJ43" s="747"/>
      <c r="AK43" s="747"/>
      <c r="AL43" s="747"/>
      <c r="AM43" s="747"/>
      <c r="AN43" s="747"/>
      <c r="AO43" s="747"/>
      <c r="AP43" s="747"/>
      <c r="AQ43" s="747"/>
      <c r="AR43" s="747"/>
      <c r="AS43" s="748"/>
      <c r="AU43" s="605"/>
    </row>
    <row r="44" spans="2:47" x14ac:dyDescent="0.3">
      <c r="B44" s="746"/>
      <c r="C44" s="747"/>
      <c r="D44" s="747"/>
      <c r="E44" s="747"/>
      <c r="F44" s="747"/>
      <c r="G44" s="747"/>
      <c r="H44" s="747"/>
      <c r="I44" s="747"/>
      <c r="J44" s="747"/>
      <c r="K44" s="747"/>
      <c r="L44" s="747"/>
      <c r="M44" s="747"/>
      <c r="N44" s="747"/>
      <c r="O44" s="748"/>
      <c r="Q44" s="746"/>
      <c r="R44" s="747"/>
      <c r="S44" s="747"/>
      <c r="T44" s="747"/>
      <c r="U44" s="747"/>
      <c r="V44" s="747"/>
      <c r="W44" s="747"/>
      <c r="X44" s="747"/>
      <c r="Y44" s="747"/>
      <c r="Z44" s="747"/>
      <c r="AA44" s="747"/>
      <c r="AB44" s="747"/>
      <c r="AC44" s="747"/>
      <c r="AD44" s="748"/>
      <c r="AF44" s="746"/>
      <c r="AG44" s="747"/>
      <c r="AH44" s="747"/>
      <c r="AI44" s="747"/>
      <c r="AJ44" s="747"/>
      <c r="AK44" s="747"/>
      <c r="AL44" s="747"/>
      <c r="AM44" s="747"/>
      <c r="AN44" s="747"/>
      <c r="AO44" s="747"/>
      <c r="AP44" s="747"/>
      <c r="AQ44" s="747"/>
      <c r="AR44" s="747"/>
      <c r="AS44" s="748"/>
      <c r="AU44" s="605"/>
    </row>
    <row r="45" spans="2:47" x14ac:dyDescent="0.3">
      <c r="B45" s="746"/>
      <c r="C45" s="747"/>
      <c r="D45" s="747"/>
      <c r="E45" s="747"/>
      <c r="F45" s="747"/>
      <c r="G45" s="747"/>
      <c r="H45" s="747"/>
      <c r="I45" s="747"/>
      <c r="J45" s="747"/>
      <c r="K45" s="747"/>
      <c r="L45" s="747"/>
      <c r="M45" s="747"/>
      <c r="N45" s="747"/>
      <c r="O45" s="748"/>
      <c r="Q45" s="746"/>
      <c r="R45" s="747"/>
      <c r="S45" s="747"/>
      <c r="T45" s="747"/>
      <c r="U45" s="747"/>
      <c r="V45" s="747"/>
      <c r="W45" s="747"/>
      <c r="X45" s="747"/>
      <c r="Y45" s="747"/>
      <c r="Z45" s="747"/>
      <c r="AA45" s="747"/>
      <c r="AB45" s="747"/>
      <c r="AC45" s="747"/>
      <c r="AD45" s="748"/>
      <c r="AF45" s="746"/>
      <c r="AG45" s="747"/>
      <c r="AH45" s="747"/>
      <c r="AI45" s="747"/>
      <c r="AJ45" s="747"/>
      <c r="AK45" s="747"/>
      <c r="AL45" s="747"/>
      <c r="AM45" s="747"/>
      <c r="AN45" s="747"/>
      <c r="AO45" s="747"/>
      <c r="AP45" s="747"/>
      <c r="AQ45" s="747"/>
      <c r="AR45" s="747"/>
      <c r="AS45" s="748"/>
      <c r="AU45" s="605"/>
    </row>
    <row r="46" spans="2:47" x14ac:dyDescent="0.3">
      <c r="B46" s="746"/>
      <c r="C46" s="747"/>
      <c r="D46" s="747"/>
      <c r="E46" s="747"/>
      <c r="F46" s="747"/>
      <c r="G46" s="747"/>
      <c r="H46" s="747"/>
      <c r="I46" s="747"/>
      <c r="J46" s="747"/>
      <c r="K46" s="747"/>
      <c r="L46" s="747"/>
      <c r="M46" s="747"/>
      <c r="N46" s="747"/>
      <c r="O46" s="748"/>
      <c r="Q46" s="746"/>
      <c r="R46" s="747"/>
      <c r="S46" s="747"/>
      <c r="T46" s="747"/>
      <c r="U46" s="747"/>
      <c r="V46" s="747"/>
      <c r="W46" s="747"/>
      <c r="X46" s="747"/>
      <c r="Y46" s="747"/>
      <c r="Z46" s="747"/>
      <c r="AA46" s="747"/>
      <c r="AB46" s="747"/>
      <c r="AC46" s="747"/>
      <c r="AD46" s="748"/>
      <c r="AF46" s="746"/>
      <c r="AG46" s="747"/>
      <c r="AH46" s="747"/>
      <c r="AI46" s="747"/>
      <c r="AJ46" s="747"/>
      <c r="AK46" s="747"/>
      <c r="AL46" s="747"/>
      <c r="AM46" s="747"/>
      <c r="AN46" s="747"/>
      <c r="AO46" s="747"/>
      <c r="AP46" s="747"/>
      <c r="AQ46" s="747"/>
      <c r="AR46" s="747"/>
      <c r="AS46" s="748"/>
      <c r="AU46" s="605"/>
    </row>
    <row r="47" spans="2:47" x14ac:dyDescent="0.3">
      <c r="B47" s="746"/>
      <c r="C47" s="747"/>
      <c r="D47" s="747"/>
      <c r="E47" s="747"/>
      <c r="F47" s="747"/>
      <c r="G47" s="747"/>
      <c r="H47" s="747"/>
      <c r="I47" s="747"/>
      <c r="J47" s="747"/>
      <c r="K47" s="747"/>
      <c r="L47" s="747"/>
      <c r="M47" s="747"/>
      <c r="N47" s="747"/>
      <c r="O47" s="748"/>
      <c r="Q47" s="746"/>
      <c r="R47" s="747"/>
      <c r="S47" s="747"/>
      <c r="T47" s="747"/>
      <c r="U47" s="747"/>
      <c r="V47" s="747"/>
      <c r="W47" s="747"/>
      <c r="X47" s="747"/>
      <c r="Y47" s="747"/>
      <c r="Z47" s="747"/>
      <c r="AA47" s="747"/>
      <c r="AB47" s="747"/>
      <c r="AC47" s="747"/>
      <c r="AD47" s="748"/>
      <c r="AF47" s="746"/>
      <c r="AG47" s="747"/>
      <c r="AH47" s="747"/>
      <c r="AI47" s="747"/>
      <c r="AJ47" s="747"/>
      <c r="AK47" s="747"/>
      <c r="AL47" s="747"/>
      <c r="AM47" s="747"/>
      <c r="AN47" s="747"/>
      <c r="AO47" s="747"/>
      <c r="AP47" s="747"/>
      <c r="AQ47" s="747"/>
      <c r="AR47" s="747"/>
      <c r="AS47" s="748"/>
      <c r="AU47" s="605"/>
    </row>
    <row r="48" spans="2:47" x14ac:dyDescent="0.3">
      <c r="B48" s="746"/>
      <c r="C48" s="747"/>
      <c r="D48" s="747"/>
      <c r="E48" s="747"/>
      <c r="F48" s="747"/>
      <c r="G48" s="747"/>
      <c r="H48" s="747"/>
      <c r="I48" s="747"/>
      <c r="J48" s="747"/>
      <c r="K48" s="747"/>
      <c r="L48" s="747"/>
      <c r="M48" s="747"/>
      <c r="N48" s="747"/>
      <c r="O48" s="748"/>
      <c r="Q48" s="746"/>
      <c r="R48" s="747"/>
      <c r="S48" s="747"/>
      <c r="T48" s="747"/>
      <c r="U48" s="747"/>
      <c r="V48" s="747"/>
      <c r="W48" s="747"/>
      <c r="X48" s="747"/>
      <c r="Y48" s="747"/>
      <c r="Z48" s="747"/>
      <c r="AA48" s="747"/>
      <c r="AB48" s="747"/>
      <c r="AC48" s="747"/>
      <c r="AD48" s="748"/>
      <c r="AF48" s="746"/>
      <c r="AG48" s="747"/>
      <c r="AH48" s="747"/>
      <c r="AI48" s="747"/>
      <c r="AJ48" s="747"/>
      <c r="AK48" s="747"/>
      <c r="AL48" s="747"/>
      <c r="AM48" s="747"/>
      <c r="AN48" s="747"/>
      <c r="AO48" s="747"/>
      <c r="AP48" s="747"/>
      <c r="AQ48" s="747"/>
      <c r="AR48" s="747"/>
      <c r="AS48" s="748"/>
      <c r="AU48" s="605"/>
    </row>
    <row r="49" spans="2:47" ht="17.25" thickBot="1" x14ac:dyDescent="0.35">
      <c r="B49" s="749"/>
      <c r="C49" s="750"/>
      <c r="D49" s="750"/>
      <c r="E49" s="750"/>
      <c r="F49" s="750"/>
      <c r="G49" s="750"/>
      <c r="H49" s="750"/>
      <c r="I49" s="750"/>
      <c r="J49" s="750"/>
      <c r="K49" s="750"/>
      <c r="L49" s="750"/>
      <c r="M49" s="750"/>
      <c r="N49" s="750"/>
      <c r="O49" s="751"/>
      <c r="Q49" s="749"/>
      <c r="R49" s="750"/>
      <c r="S49" s="750"/>
      <c r="T49" s="750"/>
      <c r="U49" s="750"/>
      <c r="V49" s="750"/>
      <c r="W49" s="750"/>
      <c r="X49" s="750"/>
      <c r="Y49" s="750"/>
      <c r="Z49" s="750"/>
      <c r="AA49" s="750"/>
      <c r="AB49" s="750"/>
      <c r="AC49" s="750"/>
      <c r="AD49" s="751"/>
      <c r="AF49" s="749"/>
      <c r="AG49" s="750"/>
      <c r="AH49" s="750"/>
      <c r="AI49" s="750"/>
      <c r="AJ49" s="750"/>
      <c r="AK49" s="750"/>
      <c r="AL49" s="750"/>
      <c r="AM49" s="750"/>
      <c r="AN49" s="750"/>
      <c r="AO49" s="750"/>
      <c r="AP49" s="750"/>
      <c r="AQ49" s="750"/>
      <c r="AR49" s="750"/>
      <c r="AS49" s="751"/>
      <c r="AU49" s="605"/>
    </row>
    <row r="50" spans="2:47" ht="17.25" thickBot="1" x14ac:dyDescent="0.35">
      <c r="AU50" s="605"/>
    </row>
    <row r="51" spans="2:47" ht="18" thickBot="1" x14ac:dyDescent="0.35">
      <c r="B51" s="73" t="s">
        <v>550</v>
      </c>
      <c r="C51" s="353"/>
      <c r="D51" s="353"/>
      <c r="E51" s="353"/>
      <c r="F51" s="353"/>
      <c r="G51" s="353"/>
      <c r="H51" s="353"/>
      <c r="I51" s="353"/>
      <c r="J51" s="353"/>
      <c r="K51" s="353"/>
      <c r="L51" s="353"/>
      <c r="M51" s="353"/>
      <c r="N51" s="353"/>
      <c r="O51" s="74"/>
      <c r="Q51" s="70" t="s">
        <v>566</v>
      </c>
      <c r="R51" s="71"/>
      <c r="S51" s="71"/>
      <c r="T51" s="71"/>
      <c r="U51" s="71"/>
      <c r="V51" s="71"/>
      <c r="W51" s="71"/>
      <c r="X51" s="71"/>
      <c r="Y51" s="71"/>
      <c r="Z51" s="71"/>
      <c r="AA51" s="71"/>
      <c r="AB51" s="71"/>
      <c r="AC51" s="71"/>
      <c r="AD51" s="72"/>
      <c r="AF51" s="70" t="s">
        <v>567</v>
      </c>
      <c r="AG51" s="71"/>
      <c r="AH51" s="71"/>
      <c r="AI51" s="71"/>
      <c r="AJ51" s="71"/>
      <c r="AK51" s="71"/>
      <c r="AL51" s="71"/>
      <c r="AM51" s="71"/>
      <c r="AN51" s="71"/>
      <c r="AO51" s="71"/>
      <c r="AP51" s="71"/>
      <c r="AQ51" s="71"/>
      <c r="AR51" s="71"/>
      <c r="AS51" s="72"/>
      <c r="AU51" s="605"/>
    </row>
    <row r="52" spans="2:47" x14ac:dyDescent="0.3">
      <c r="B52" s="746"/>
      <c r="C52" s="747"/>
      <c r="D52" s="747"/>
      <c r="E52" s="747"/>
      <c r="F52" s="747"/>
      <c r="G52" s="747"/>
      <c r="H52" s="747"/>
      <c r="I52" s="747"/>
      <c r="J52" s="747"/>
      <c r="K52" s="747"/>
      <c r="L52" s="747"/>
      <c r="M52" s="747"/>
      <c r="N52" s="747"/>
      <c r="O52" s="748"/>
      <c r="Q52" s="752"/>
      <c r="R52" s="753"/>
      <c r="S52" s="753"/>
      <c r="T52" s="753"/>
      <c r="U52" s="753"/>
      <c r="V52" s="753"/>
      <c r="W52" s="753"/>
      <c r="X52" s="753"/>
      <c r="Y52" s="753"/>
      <c r="Z52" s="753"/>
      <c r="AA52" s="753"/>
      <c r="AB52" s="753"/>
      <c r="AC52" s="753"/>
      <c r="AD52" s="754"/>
      <c r="AF52" s="752"/>
      <c r="AG52" s="753"/>
      <c r="AH52" s="753"/>
      <c r="AI52" s="753"/>
      <c r="AJ52" s="753"/>
      <c r="AK52" s="753"/>
      <c r="AL52" s="753"/>
      <c r="AM52" s="753"/>
      <c r="AN52" s="753"/>
      <c r="AO52" s="753"/>
      <c r="AP52" s="753"/>
      <c r="AQ52" s="753"/>
      <c r="AR52" s="753"/>
      <c r="AS52" s="754"/>
      <c r="AU52" s="605"/>
    </row>
    <row r="53" spans="2:47" x14ac:dyDescent="0.3">
      <c r="B53" s="746"/>
      <c r="C53" s="747"/>
      <c r="D53" s="747"/>
      <c r="E53" s="747"/>
      <c r="F53" s="747"/>
      <c r="G53" s="747"/>
      <c r="H53" s="747"/>
      <c r="I53" s="747"/>
      <c r="J53" s="747"/>
      <c r="K53" s="747"/>
      <c r="L53" s="747"/>
      <c r="M53" s="747"/>
      <c r="N53" s="747"/>
      <c r="O53" s="748"/>
      <c r="Q53" s="746"/>
      <c r="R53" s="747"/>
      <c r="S53" s="747"/>
      <c r="T53" s="747"/>
      <c r="U53" s="747"/>
      <c r="V53" s="747"/>
      <c r="W53" s="747"/>
      <c r="X53" s="747"/>
      <c r="Y53" s="747"/>
      <c r="Z53" s="747"/>
      <c r="AA53" s="747"/>
      <c r="AB53" s="747"/>
      <c r="AC53" s="747"/>
      <c r="AD53" s="748"/>
      <c r="AF53" s="746"/>
      <c r="AG53" s="747"/>
      <c r="AH53" s="747"/>
      <c r="AI53" s="747"/>
      <c r="AJ53" s="747"/>
      <c r="AK53" s="747"/>
      <c r="AL53" s="747"/>
      <c r="AM53" s="747"/>
      <c r="AN53" s="747"/>
      <c r="AO53" s="747"/>
      <c r="AP53" s="747"/>
      <c r="AQ53" s="747"/>
      <c r="AR53" s="747"/>
      <c r="AS53" s="748"/>
      <c r="AU53" s="605"/>
    </row>
    <row r="54" spans="2:47" x14ac:dyDescent="0.3">
      <c r="B54" s="746"/>
      <c r="C54" s="747"/>
      <c r="D54" s="747"/>
      <c r="E54" s="747"/>
      <c r="F54" s="747"/>
      <c r="G54" s="747"/>
      <c r="H54" s="747"/>
      <c r="I54" s="747"/>
      <c r="J54" s="747"/>
      <c r="K54" s="747"/>
      <c r="L54" s="747"/>
      <c r="M54" s="747"/>
      <c r="N54" s="747"/>
      <c r="O54" s="748"/>
      <c r="Q54" s="746"/>
      <c r="R54" s="747"/>
      <c r="S54" s="747"/>
      <c r="T54" s="747"/>
      <c r="U54" s="747"/>
      <c r="V54" s="747"/>
      <c r="W54" s="747"/>
      <c r="X54" s="747"/>
      <c r="Y54" s="747"/>
      <c r="Z54" s="747"/>
      <c r="AA54" s="747"/>
      <c r="AB54" s="747"/>
      <c r="AC54" s="747"/>
      <c r="AD54" s="748"/>
      <c r="AF54" s="746"/>
      <c r="AG54" s="747"/>
      <c r="AH54" s="747"/>
      <c r="AI54" s="747"/>
      <c r="AJ54" s="747"/>
      <c r="AK54" s="747"/>
      <c r="AL54" s="747"/>
      <c r="AM54" s="747"/>
      <c r="AN54" s="747"/>
      <c r="AO54" s="747"/>
      <c r="AP54" s="747"/>
      <c r="AQ54" s="747"/>
      <c r="AR54" s="747"/>
      <c r="AS54" s="748"/>
      <c r="AU54" s="605"/>
    </row>
    <row r="55" spans="2:47" x14ac:dyDescent="0.3">
      <c r="B55" s="746"/>
      <c r="C55" s="747"/>
      <c r="D55" s="747"/>
      <c r="E55" s="747"/>
      <c r="F55" s="747"/>
      <c r="G55" s="747"/>
      <c r="H55" s="747"/>
      <c r="I55" s="747"/>
      <c r="J55" s="747"/>
      <c r="K55" s="747"/>
      <c r="L55" s="747"/>
      <c r="M55" s="747"/>
      <c r="N55" s="747"/>
      <c r="O55" s="748"/>
      <c r="Q55" s="746"/>
      <c r="R55" s="747"/>
      <c r="S55" s="747"/>
      <c r="T55" s="747"/>
      <c r="U55" s="747"/>
      <c r="V55" s="747"/>
      <c r="W55" s="747"/>
      <c r="X55" s="747"/>
      <c r="Y55" s="747"/>
      <c r="Z55" s="747"/>
      <c r="AA55" s="747"/>
      <c r="AB55" s="747"/>
      <c r="AC55" s="747"/>
      <c r="AD55" s="748"/>
      <c r="AF55" s="746"/>
      <c r="AG55" s="747"/>
      <c r="AH55" s="747"/>
      <c r="AI55" s="747"/>
      <c r="AJ55" s="747"/>
      <c r="AK55" s="747"/>
      <c r="AL55" s="747"/>
      <c r="AM55" s="747"/>
      <c r="AN55" s="747"/>
      <c r="AO55" s="747"/>
      <c r="AP55" s="747"/>
      <c r="AQ55" s="747"/>
      <c r="AR55" s="747"/>
      <c r="AS55" s="748"/>
      <c r="AU55" s="605"/>
    </row>
    <row r="56" spans="2:47" x14ac:dyDescent="0.3">
      <c r="B56" s="746"/>
      <c r="C56" s="747"/>
      <c r="D56" s="747"/>
      <c r="E56" s="747"/>
      <c r="F56" s="747"/>
      <c r="G56" s="747"/>
      <c r="H56" s="747"/>
      <c r="I56" s="747"/>
      <c r="J56" s="747"/>
      <c r="K56" s="747"/>
      <c r="L56" s="747"/>
      <c r="M56" s="747"/>
      <c r="N56" s="747"/>
      <c r="O56" s="748"/>
      <c r="Q56" s="746"/>
      <c r="R56" s="747"/>
      <c r="S56" s="747"/>
      <c r="T56" s="747"/>
      <c r="U56" s="747"/>
      <c r="V56" s="747"/>
      <c r="W56" s="747"/>
      <c r="X56" s="747"/>
      <c r="Y56" s="747"/>
      <c r="Z56" s="747"/>
      <c r="AA56" s="747"/>
      <c r="AB56" s="747"/>
      <c r="AC56" s="747"/>
      <c r="AD56" s="748"/>
      <c r="AF56" s="746"/>
      <c r="AG56" s="747"/>
      <c r="AH56" s="747"/>
      <c r="AI56" s="747"/>
      <c r="AJ56" s="747"/>
      <c r="AK56" s="747"/>
      <c r="AL56" s="747"/>
      <c r="AM56" s="747"/>
      <c r="AN56" s="747"/>
      <c r="AO56" s="747"/>
      <c r="AP56" s="747"/>
      <c r="AQ56" s="747"/>
      <c r="AR56" s="747"/>
      <c r="AS56" s="748"/>
      <c r="AU56" s="605"/>
    </row>
    <row r="57" spans="2:47" x14ac:dyDescent="0.3">
      <c r="B57" s="746"/>
      <c r="C57" s="747"/>
      <c r="D57" s="747"/>
      <c r="E57" s="747"/>
      <c r="F57" s="747"/>
      <c r="G57" s="747"/>
      <c r="H57" s="747"/>
      <c r="I57" s="747"/>
      <c r="J57" s="747"/>
      <c r="K57" s="747"/>
      <c r="L57" s="747"/>
      <c r="M57" s="747"/>
      <c r="N57" s="747"/>
      <c r="O57" s="748"/>
      <c r="Q57" s="746"/>
      <c r="R57" s="747"/>
      <c r="S57" s="747"/>
      <c r="T57" s="747"/>
      <c r="U57" s="747"/>
      <c r="V57" s="747"/>
      <c r="W57" s="747"/>
      <c r="X57" s="747"/>
      <c r="Y57" s="747"/>
      <c r="Z57" s="747"/>
      <c r="AA57" s="747"/>
      <c r="AB57" s="747"/>
      <c r="AC57" s="747"/>
      <c r="AD57" s="748"/>
      <c r="AF57" s="746"/>
      <c r="AG57" s="747"/>
      <c r="AH57" s="747"/>
      <c r="AI57" s="747"/>
      <c r="AJ57" s="747"/>
      <c r="AK57" s="747"/>
      <c r="AL57" s="747"/>
      <c r="AM57" s="747"/>
      <c r="AN57" s="747"/>
      <c r="AO57" s="747"/>
      <c r="AP57" s="747"/>
      <c r="AQ57" s="747"/>
      <c r="AR57" s="747"/>
      <c r="AS57" s="748"/>
      <c r="AU57" s="605"/>
    </row>
    <row r="58" spans="2:47" x14ac:dyDescent="0.3">
      <c r="B58" s="746"/>
      <c r="C58" s="747"/>
      <c r="D58" s="747"/>
      <c r="E58" s="747"/>
      <c r="F58" s="747"/>
      <c r="G58" s="747"/>
      <c r="H58" s="747"/>
      <c r="I58" s="747"/>
      <c r="J58" s="747"/>
      <c r="K58" s="747"/>
      <c r="L58" s="747"/>
      <c r="M58" s="747"/>
      <c r="N58" s="747"/>
      <c r="O58" s="748"/>
      <c r="Q58" s="746"/>
      <c r="R58" s="747"/>
      <c r="S58" s="747"/>
      <c r="T58" s="747"/>
      <c r="U58" s="747"/>
      <c r="V58" s="747"/>
      <c r="W58" s="747"/>
      <c r="X58" s="747"/>
      <c r="Y58" s="747"/>
      <c r="Z58" s="747"/>
      <c r="AA58" s="747"/>
      <c r="AB58" s="747"/>
      <c r="AC58" s="747"/>
      <c r="AD58" s="748"/>
      <c r="AF58" s="746"/>
      <c r="AG58" s="747"/>
      <c r="AH58" s="747"/>
      <c r="AI58" s="747"/>
      <c r="AJ58" s="747"/>
      <c r="AK58" s="747"/>
      <c r="AL58" s="747"/>
      <c r="AM58" s="747"/>
      <c r="AN58" s="747"/>
      <c r="AO58" s="747"/>
      <c r="AP58" s="747"/>
      <c r="AQ58" s="747"/>
      <c r="AR58" s="747"/>
      <c r="AS58" s="748"/>
      <c r="AU58" s="605"/>
    </row>
    <row r="59" spans="2:47" x14ac:dyDescent="0.3">
      <c r="B59" s="746"/>
      <c r="C59" s="747"/>
      <c r="D59" s="747"/>
      <c r="E59" s="747"/>
      <c r="F59" s="747"/>
      <c r="G59" s="747"/>
      <c r="H59" s="747"/>
      <c r="I59" s="747"/>
      <c r="J59" s="747"/>
      <c r="K59" s="747"/>
      <c r="L59" s="747"/>
      <c r="M59" s="747"/>
      <c r="N59" s="747"/>
      <c r="O59" s="748"/>
      <c r="Q59" s="746"/>
      <c r="R59" s="747"/>
      <c r="S59" s="747"/>
      <c r="T59" s="747"/>
      <c r="U59" s="747"/>
      <c r="V59" s="747"/>
      <c r="W59" s="747"/>
      <c r="X59" s="747"/>
      <c r="Y59" s="747"/>
      <c r="Z59" s="747"/>
      <c r="AA59" s="747"/>
      <c r="AB59" s="747"/>
      <c r="AC59" s="747"/>
      <c r="AD59" s="748"/>
      <c r="AF59" s="746"/>
      <c r="AG59" s="747"/>
      <c r="AH59" s="747"/>
      <c r="AI59" s="747"/>
      <c r="AJ59" s="747"/>
      <c r="AK59" s="747"/>
      <c r="AL59" s="747"/>
      <c r="AM59" s="747"/>
      <c r="AN59" s="747"/>
      <c r="AO59" s="747"/>
      <c r="AP59" s="747"/>
      <c r="AQ59" s="747"/>
      <c r="AR59" s="747"/>
      <c r="AS59" s="748"/>
      <c r="AU59" s="605"/>
    </row>
    <row r="60" spans="2:47" x14ac:dyDescent="0.3">
      <c r="B60" s="746"/>
      <c r="C60" s="747"/>
      <c r="D60" s="747"/>
      <c r="E60" s="747"/>
      <c r="F60" s="747"/>
      <c r="G60" s="747"/>
      <c r="H60" s="747"/>
      <c r="I60" s="747"/>
      <c r="J60" s="747"/>
      <c r="K60" s="747"/>
      <c r="L60" s="747"/>
      <c r="M60" s="747"/>
      <c r="N60" s="747"/>
      <c r="O60" s="748"/>
      <c r="Q60" s="746"/>
      <c r="R60" s="747"/>
      <c r="S60" s="747"/>
      <c r="T60" s="747"/>
      <c r="U60" s="747"/>
      <c r="V60" s="747"/>
      <c r="W60" s="747"/>
      <c r="X60" s="747"/>
      <c r="Y60" s="747"/>
      <c r="Z60" s="747"/>
      <c r="AA60" s="747"/>
      <c r="AB60" s="747"/>
      <c r="AC60" s="747"/>
      <c r="AD60" s="748"/>
      <c r="AF60" s="746"/>
      <c r="AG60" s="747"/>
      <c r="AH60" s="747"/>
      <c r="AI60" s="747"/>
      <c r="AJ60" s="747"/>
      <c r="AK60" s="747"/>
      <c r="AL60" s="747"/>
      <c r="AM60" s="747"/>
      <c r="AN60" s="747"/>
      <c r="AO60" s="747"/>
      <c r="AP60" s="747"/>
      <c r="AQ60" s="747"/>
      <c r="AR60" s="747"/>
      <c r="AS60" s="748"/>
      <c r="AU60" s="605"/>
    </row>
    <row r="61" spans="2:47" x14ac:dyDescent="0.3">
      <c r="B61" s="746"/>
      <c r="C61" s="747"/>
      <c r="D61" s="747"/>
      <c r="E61" s="747"/>
      <c r="F61" s="747"/>
      <c r="G61" s="747"/>
      <c r="H61" s="747"/>
      <c r="I61" s="747"/>
      <c r="J61" s="747"/>
      <c r="K61" s="747"/>
      <c r="L61" s="747"/>
      <c r="M61" s="747"/>
      <c r="N61" s="747"/>
      <c r="O61" s="748"/>
      <c r="Q61" s="746"/>
      <c r="R61" s="747"/>
      <c r="S61" s="747"/>
      <c r="T61" s="747"/>
      <c r="U61" s="747"/>
      <c r="V61" s="747"/>
      <c r="W61" s="747"/>
      <c r="X61" s="747"/>
      <c r="Y61" s="747"/>
      <c r="Z61" s="747"/>
      <c r="AA61" s="747"/>
      <c r="AB61" s="747"/>
      <c r="AC61" s="747"/>
      <c r="AD61" s="748"/>
      <c r="AF61" s="746"/>
      <c r="AG61" s="747"/>
      <c r="AH61" s="747"/>
      <c r="AI61" s="747"/>
      <c r="AJ61" s="747"/>
      <c r="AK61" s="747"/>
      <c r="AL61" s="747"/>
      <c r="AM61" s="747"/>
      <c r="AN61" s="747"/>
      <c r="AO61" s="747"/>
      <c r="AP61" s="747"/>
      <c r="AQ61" s="747"/>
      <c r="AR61" s="747"/>
      <c r="AS61" s="748"/>
      <c r="AU61" s="605"/>
    </row>
    <row r="62" spans="2:47" x14ac:dyDescent="0.3">
      <c r="B62" s="746"/>
      <c r="C62" s="747"/>
      <c r="D62" s="747"/>
      <c r="E62" s="747"/>
      <c r="F62" s="747"/>
      <c r="G62" s="747"/>
      <c r="H62" s="747"/>
      <c r="I62" s="747"/>
      <c r="J62" s="747"/>
      <c r="K62" s="747"/>
      <c r="L62" s="747"/>
      <c r="M62" s="747"/>
      <c r="N62" s="747"/>
      <c r="O62" s="748"/>
      <c r="Q62" s="746"/>
      <c r="R62" s="747"/>
      <c r="S62" s="747"/>
      <c r="T62" s="747"/>
      <c r="U62" s="747"/>
      <c r="V62" s="747"/>
      <c r="W62" s="747"/>
      <c r="X62" s="747"/>
      <c r="Y62" s="747"/>
      <c r="Z62" s="747"/>
      <c r="AA62" s="747"/>
      <c r="AB62" s="747"/>
      <c r="AC62" s="747"/>
      <c r="AD62" s="748"/>
      <c r="AF62" s="746"/>
      <c r="AG62" s="747"/>
      <c r="AH62" s="747"/>
      <c r="AI62" s="747"/>
      <c r="AJ62" s="747"/>
      <c r="AK62" s="747"/>
      <c r="AL62" s="747"/>
      <c r="AM62" s="747"/>
      <c r="AN62" s="747"/>
      <c r="AO62" s="747"/>
      <c r="AP62" s="747"/>
      <c r="AQ62" s="747"/>
      <c r="AR62" s="747"/>
      <c r="AS62" s="748"/>
      <c r="AU62" s="605"/>
    </row>
    <row r="63" spans="2:47" x14ac:dyDescent="0.3">
      <c r="B63" s="746"/>
      <c r="C63" s="747"/>
      <c r="D63" s="747"/>
      <c r="E63" s="747"/>
      <c r="F63" s="747"/>
      <c r="G63" s="747"/>
      <c r="H63" s="747"/>
      <c r="I63" s="747"/>
      <c r="J63" s="747"/>
      <c r="K63" s="747"/>
      <c r="L63" s="747"/>
      <c r="M63" s="747"/>
      <c r="N63" s="747"/>
      <c r="O63" s="748"/>
      <c r="Q63" s="746"/>
      <c r="R63" s="747"/>
      <c r="S63" s="747"/>
      <c r="T63" s="747"/>
      <c r="U63" s="747"/>
      <c r="V63" s="747"/>
      <c r="W63" s="747"/>
      <c r="X63" s="747"/>
      <c r="Y63" s="747"/>
      <c r="Z63" s="747"/>
      <c r="AA63" s="747"/>
      <c r="AB63" s="747"/>
      <c r="AC63" s="747"/>
      <c r="AD63" s="748"/>
      <c r="AF63" s="746"/>
      <c r="AG63" s="747"/>
      <c r="AH63" s="747"/>
      <c r="AI63" s="747"/>
      <c r="AJ63" s="747"/>
      <c r="AK63" s="747"/>
      <c r="AL63" s="747"/>
      <c r="AM63" s="747"/>
      <c r="AN63" s="747"/>
      <c r="AO63" s="747"/>
      <c r="AP63" s="747"/>
      <c r="AQ63" s="747"/>
      <c r="AR63" s="747"/>
      <c r="AS63" s="748"/>
      <c r="AU63" s="605"/>
    </row>
    <row r="64" spans="2:47" x14ac:dyDescent="0.3">
      <c r="B64" s="746"/>
      <c r="C64" s="747"/>
      <c r="D64" s="747"/>
      <c r="E64" s="747"/>
      <c r="F64" s="747"/>
      <c r="G64" s="747"/>
      <c r="H64" s="747"/>
      <c r="I64" s="747"/>
      <c r="J64" s="747"/>
      <c r="K64" s="747"/>
      <c r="L64" s="747"/>
      <c r="M64" s="747"/>
      <c r="N64" s="747"/>
      <c r="O64" s="748"/>
      <c r="Q64" s="746"/>
      <c r="R64" s="747"/>
      <c r="S64" s="747"/>
      <c r="T64" s="747"/>
      <c r="U64" s="747"/>
      <c r="V64" s="747"/>
      <c r="W64" s="747"/>
      <c r="X64" s="747"/>
      <c r="Y64" s="747"/>
      <c r="Z64" s="747"/>
      <c r="AA64" s="747"/>
      <c r="AB64" s="747"/>
      <c r="AC64" s="747"/>
      <c r="AD64" s="748"/>
      <c r="AF64" s="746"/>
      <c r="AG64" s="747"/>
      <c r="AH64" s="747"/>
      <c r="AI64" s="747"/>
      <c r="AJ64" s="747"/>
      <c r="AK64" s="747"/>
      <c r="AL64" s="747"/>
      <c r="AM64" s="747"/>
      <c r="AN64" s="747"/>
      <c r="AO64" s="747"/>
      <c r="AP64" s="747"/>
      <c r="AQ64" s="747"/>
      <c r="AR64" s="747"/>
      <c r="AS64" s="748"/>
      <c r="AU64" s="605"/>
    </row>
    <row r="65" spans="2:47" x14ac:dyDescent="0.3">
      <c r="B65" s="746"/>
      <c r="C65" s="747"/>
      <c r="D65" s="747"/>
      <c r="E65" s="747"/>
      <c r="F65" s="747"/>
      <c r="G65" s="747"/>
      <c r="H65" s="747"/>
      <c r="I65" s="747"/>
      <c r="J65" s="747"/>
      <c r="K65" s="747"/>
      <c r="L65" s="747"/>
      <c r="M65" s="747"/>
      <c r="N65" s="747"/>
      <c r="O65" s="748"/>
      <c r="Q65" s="746"/>
      <c r="R65" s="747"/>
      <c r="S65" s="747"/>
      <c r="T65" s="747"/>
      <c r="U65" s="747"/>
      <c r="V65" s="747"/>
      <c r="W65" s="747"/>
      <c r="X65" s="747"/>
      <c r="Y65" s="747"/>
      <c r="Z65" s="747"/>
      <c r="AA65" s="747"/>
      <c r="AB65" s="747"/>
      <c r="AC65" s="747"/>
      <c r="AD65" s="748"/>
      <c r="AF65" s="746"/>
      <c r="AG65" s="747"/>
      <c r="AH65" s="747"/>
      <c r="AI65" s="747"/>
      <c r="AJ65" s="747"/>
      <c r="AK65" s="747"/>
      <c r="AL65" s="747"/>
      <c r="AM65" s="747"/>
      <c r="AN65" s="747"/>
      <c r="AO65" s="747"/>
      <c r="AP65" s="747"/>
      <c r="AQ65" s="747"/>
      <c r="AR65" s="747"/>
      <c r="AS65" s="748"/>
      <c r="AU65" s="605"/>
    </row>
    <row r="66" spans="2:47" x14ac:dyDescent="0.3">
      <c r="B66" s="746"/>
      <c r="C66" s="747"/>
      <c r="D66" s="747"/>
      <c r="E66" s="747"/>
      <c r="F66" s="747"/>
      <c r="G66" s="747"/>
      <c r="H66" s="747"/>
      <c r="I66" s="747"/>
      <c r="J66" s="747"/>
      <c r="K66" s="747"/>
      <c r="L66" s="747"/>
      <c r="M66" s="747"/>
      <c r="N66" s="747"/>
      <c r="O66" s="748"/>
      <c r="Q66" s="746"/>
      <c r="R66" s="747"/>
      <c r="S66" s="747"/>
      <c r="T66" s="747"/>
      <c r="U66" s="747"/>
      <c r="V66" s="747"/>
      <c r="W66" s="747"/>
      <c r="X66" s="747"/>
      <c r="Y66" s="747"/>
      <c r="Z66" s="747"/>
      <c r="AA66" s="747"/>
      <c r="AB66" s="747"/>
      <c r="AC66" s="747"/>
      <c r="AD66" s="748"/>
      <c r="AF66" s="746"/>
      <c r="AG66" s="747"/>
      <c r="AH66" s="747"/>
      <c r="AI66" s="747"/>
      <c r="AJ66" s="747"/>
      <c r="AK66" s="747"/>
      <c r="AL66" s="747"/>
      <c r="AM66" s="747"/>
      <c r="AN66" s="747"/>
      <c r="AO66" s="747"/>
      <c r="AP66" s="747"/>
      <c r="AQ66" s="747"/>
      <c r="AR66" s="747"/>
      <c r="AS66" s="748"/>
      <c r="AU66" s="605"/>
    </row>
    <row r="67" spans="2:47" x14ac:dyDescent="0.3">
      <c r="B67" s="746"/>
      <c r="C67" s="747"/>
      <c r="D67" s="747"/>
      <c r="E67" s="747"/>
      <c r="F67" s="747"/>
      <c r="G67" s="747"/>
      <c r="H67" s="747"/>
      <c r="I67" s="747"/>
      <c r="J67" s="747"/>
      <c r="K67" s="747"/>
      <c r="L67" s="747"/>
      <c r="M67" s="747"/>
      <c r="N67" s="747"/>
      <c r="O67" s="748"/>
      <c r="Q67" s="746"/>
      <c r="R67" s="747"/>
      <c r="S67" s="747"/>
      <c r="T67" s="747"/>
      <c r="U67" s="747"/>
      <c r="V67" s="747"/>
      <c r="W67" s="747"/>
      <c r="X67" s="747"/>
      <c r="Y67" s="747"/>
      <c r="Z67" s="747"/>
      <c r="AA67" s="747"/>
      <c r="AB67" s="747"/>
      <c r="AC67" s="747"/>
      <c r="AD67" s="748"/>
      <c r="AF67" s="746"/>
      <c r="AG67" s="747"/>
      <c r="AH67" s="747"/>
      <c r="AI67" s="747"/>
      <c r="AJ67" s="747"/>
      <c r="AK67" s="747"/>
      <c r="AL67" s="747"/>
      <c r="AM67" s="747"/>
      <c r="AN67" s="747"/>
      <c r="AO67" s="747"/>
      <c r="AP67" s="747"/>
      <c r="AQ67" s="747"/>
      <c r="AR67" s="747"/>
      <c r="AS67" s="748"/>
      <c r="AU67" s="605"/>
    </row>
    <row r="68" spans="2:47" x14ac:dyDescent="0.3">
      <c r="B68" s="746"/>
      <c r="C68" s="747"/>
      <c r="D68" s="747"/>
      <c r="E68" s="747"/>
      <c r="F68" s="747"/>
      <c r="G68" s="747"/>
      <c r="H68" s="747"/>
      <c r="I68" s="747"/>
      <c r="J68" s="747"/>
      <c r="K68" s="747"/>
      <c r="L68" s="747"/>
      <c r="M68" s="747"/>
      <c r="N68" s="747"/>
      <c r="O68" s="748"/>
      <c r="Q68" s="746"/>
      <c r="R68" s="747"/>
      <c r="S68" s="747"/>
      <c r="T68" s="747"/>
      <c r="U68" s="747"/>
      <c r="V68" s="747"/>
      <c r="W68" s="747"/>
      <c r="X68" s="747"/>
      <c r="Y68" s="747"/>
      <c r="Z68" s="747"/>
      <c r="AA68" s="747"/>
      <c r="AB68" s="747"/>
      <c r="AC68" s="747"/>
      <c r="AD68" s="748"/>
      <c r="AF68" s="746"/>
      <c r="AG68" s="747"/>
      <c r="AH68" s="747"/>
      <c r="AI68" s="747"/>
      <c r="AJ68" s="747"/>
      <c r="AK68" s="747"/>
      <c r="AL68" s="747"/>
      <c r="AM68" s="747"/>
      <c r="AN68" s="747"/>
      <c r="AO68" s="747"/>
      <c r="AP68" s="747"/>
      <c r="AQ68" s="747"/>
      <c r="AR68" s="747"/>
      <c r="AS68" s="748"/>
      <c r="AU68" s="605"/>
    </row>
    <row r="69" spans="2:47" x14ac:dyDescent="0.3">
      <c r="B69" s="746"/>
      <c r="C69" s="747"/>
      <c r="D69" s="747"/>
      <c r="E69" s="747"/>
      <c r="F69" s="747"/>
      <c r="G69" s="747"/>
      <c r="H69" s="747"/>
      <c r="I69" s="747"/>
      <c r="J69" s="747"/>
      <c r="K69" s="747"/>
      <c r="L69" s="747"/>
      <c r="M69" s="747"/>
      <c r="N69" s="747"/>
      <c r="O69" s="748"/>
      <c r="Q69" s="746"/>
      <c r="R69" s="747"/>
      <c r="S69" s="747"/>
      <c r="T69" s="747"/>
      <c r="U69" s="747"/>
      <c r="V69" s="747"/>
      <c r="W69" s="747"/>
      <c r="X69" s="747"/>
      <c r="Y69" s="747"/>
      <c r="Z69" s="747"/>
      <c r="AA69" s="747"/>
      <c r="AB69" s="747"/>
      <c r="AC69" s="747"/>
      <c r="AD69" s="748"/>
      <c r="AF69" s="746"/>
      <c r="AG69" s="747"/>
      <c r="AH69" s="747"/>
      <c r="AI69" s="747"/>
      <c r="AJ69" s="747"/>
      <c r="AK69" s="747"/>
      <c r="AL69" s="747"/>
      <c r="AM69" s="747"/>
      <c r="AN69" s="747"/>
      <c r="AO69" s="747"/>
      <c r="AP69" s="747"/>
      <c r="AQ69" s="747"/>
      <c r="AR69" s="747"/>
      <c r="AS69" s="748"/>
      <c r="AU69" s="605"/>
    </row>
    <row r="70" spans="2:47" x14ac:dyDescent="0.3">
      <c r="B70" s="746"/>
      <c r="C70" s="747"/>
      <c r="D70" s="747"/>
      <c r="E70" s="747"/>
      <c r="F70" s="747"/>
      <c r="G70" s="747"/>
      <c r="H70" s="747"/>
      <c r="I70" s="747"/>
      <c r="J70" s="747"/>
      <c r="K70" s="747"/>
      <c r="L70" s="747"/>
      <c r="M70" s="747"/>
      <c r="N70" s="747"/>
      <c r="O70" s="748"/>
      <c r="Q70" s="746"/>
      <c r="R70" s="747"/>
      <c r="S70" s="747"/>
      <c r="T70" s="747"/>
      <c r="U70" s="747"/>
      <c r="V70" s="747"/>
      <c r="W70" s="747"/>
      <c r="X70" s="747"/>
      <c r="Y70" s="747"/>
      <c r="Z70" s="747"/>
      <c r="AA70" s="747"/>
      <c r="AB70" s="747"/>
      <c r="AC70" s="747"/>
      <c r="AD70" s="748"/>
      <c r="AF70" s="746"/>
      <c r="AG70" s="747"/>
      <c r="AH70" s="747"/>
      <c r="AI70" s="747"/>
      <c r="AJ70" s="747"/>
      <c r="AK70" s="747"/>
      <c r="AL70" s="747"/>
      <c r="AM70" s="747"/>
      <c r="AN70" s="747"/>
      <c r="AO70" s="747"/>
      <c r="AP70" s="747"/>
      <c r="AQ70" s="747"/>
      <c r="AR70" s="747"/>
      <c r="AS70" s="748"/>
      <c r="AU70" s="605"/>
    </row>
    <row r="71" spans="2:47" x14ac:dyDescent="0.3">
      <c r="B71" s="746"/>
      <c r="C71" s="747"/>
      <c r="D71" s="747"/>
      <c r="E71" s="747"/>
      <c r="F71" s="747"/>
      <c r="G71" s="747"/>
      <c r="H71" s="747"/>
      <c r="I71" s="747"/>
      <c r="J71" s="747"/>
      <c r="K71" s="747"/>
      <c r="L71" s="747"/>
      <c r="M71" s="747"/>
      <c r="N71" s="747"/>
      <c r="O71" s="748"/>
      <c r="Q71" s="746"/>
      <c r="R71" s="747"/>
      <c r="S71" s="747"/>
      <c r="T71" s="747"/>
      <c r="U71" s="747"/>
      <c r="V71" s="747"/>
      <c r="W71" s="747"/>
      <c r="X71" s="747"/>
      <c r="Y71" s="747"/>
      <c r="Z71" s="747"/>
      <c r="AA71" s="747"/>
      <c r="AB71" s="747"/>
      <c r="AC71" s="747"/>
      <c r="AD71" s="748"/>
      <c r="AF71" s="746"/>
      <c r="AG71" s="747"/>
      <c r="AH71" s="747"/>
      <c r="AI71" s="747"/>
      <c r="AJ71" s="747"/>
      <c r="AK71" s="747"/>
      <c r="AL71" s="747"/>
      <c r="AM71" s="747"/>
      <c r="AN71" s="747"/>
      <c r="AO71" s="747"/>
      <c r="AP71" s="747"/>
      <c r="AQ71" s="747"/>
      <c r="AR71" s="747"/>
      <c r="AS71" s="748"/>
      <c r="AU71" s="605"/>
    </row>
    <row r="72" spans="2:47" x14ac:dyDescent="0.3">
      <c r="B72" s="746"/>
      <c r="C72" s="747"/>
      <c r="D72" s="747"/>
      <c r="E72" s="747"/>
      <c r="F72" s="747"/>
      <c r="G72" s="747"/>
      <c r="H72" s="747"/>
      <c r="I72" s="747"/>
      <c r="J72" s="747"/>
      <c r="K72" s="747"/>
      <c r="L72" s="747"/>
      <c r="M72" s="747"/>
      <c r="N72" s="747"/>
      <c r="O72" s="748"/>
      <c r="Q72" s="746"/>
      <c r="R72" s="747"/>
      <c r="S72" s="747"/>
      <c r="T72" s="747"/>
      <c r="U72" s="747"/>
      <c r="V72" s="747"/>
      <c r="W72" s="747"/>
      <c r="X72" s="747"/>
      <c r="Y72" s="747"/>
      <c r="Z72" s="747"/>
      <c r="AA72" s="747"/>
      <c r="AB72" s="747"/>
      <c r="AC72" s="747"/>
      <c r="AD72" s="748"/>
      <c r="AF72" s="746"/>
      <c r="AG72" s="747"/>
      <c r="AH72" s="747"/>
      <c r="AI72" s="747"/>
      <c r="AJ72" s="747"/>
      <c r="AK72" s="747"/>
      <c r="AL72" s="747"/>
      <c r="AM72" s="747"/>
      <c r="AN72" s="747"/>
      <c r="AO72" s="747"/>
      <c r="AP72" s="747"/>
      <c r="AQ72" s="747"/>
      <c r="AR72" s="747"/>
      <c r="AS72" s="748"/>
      <c r="AU72" s="605"/>
    </row>
    <row r="73" spans="2:47" x14ac:dyDescent="0.3">
      <c r="B73" s="746"/>
      <c r="C73" s="747"/>
      <c r="D73" s="747"/>
      <c r="E73" s="747"/>
      <c r="F73" s="747"/>
      <c r="G73" s="747"/>
      <c r="H73" s="747"/>
      <c r="I73" s="747"/>
      <c r="J73" s="747"/>
      <c r="K73" s="747"/>
      <c r="L73" s="747"/>
      <c r="M73" s="747"/>
      <c r="N73" s="747"/>
      <c r="O73" s="748"/>
      <c r="Q73" s="746"/>
      <c r="R73" s="747"/>
      <c r="S73" s="747"/>
      <c r="T73" s="747"/>
      <c r="U73" s="747"/>
      <c r="V73" s="747"/>
      <c r="W73" s="747"/>
      <c r="X73" s="747"/>
      <c r="Y73" s="747"/>
      <c r="Z73" s="747"/>
      <c r="AA73" s="747"/>
      <c r="AB73" s="747"/>
      <c r="AC73" s="747"/>
      <c r="AD73" s="748"/>
      <c r="AF73" s="746"/>
      <c r="AG73" s="747"/>
      <c r="AH73" s="747"/>
      <c r="AI73" s="747"/>
      <c r="AJ73" s="747"/>
      <c r="AK73" s="747"/>
      <c r="AL73" s="747"/>
      <c r="AM73" s="747"/>
      <c r="AN73" s="747"/>
      <c r="AO73" s="747"/>
      <c r="AP73" s="747"/>
      <c r="AQ73" s="747"/>
      <c r="AR73" s="747"/>
      <c r="AS73" s="748"/>
      <c r="AU73" s="605"/>
    </row>
    <row r="74" spans="2:47" x14ac:dyDescent="0.3">
      <c r="B74" s="746"/>
      <c r="C74" s="747"/>
      <c r="D74" s="747"/>
      <c r="E74" s="747"/>
      <c r="F74" s="747"/>
      <c r="G74" s="747"/>
      <c r="H74" s="747"/>
      <c r="I74" s="747"/>
      <c r="J74" s="747"/>
      <c r="K74" s="747"/>
      <c r="L74" s="747"/>
      <c r="M74" s="747"/>
      <c r="N74" s="747"/>
      <c r="O74" s="748"/>
      <c r="Q74" s="746"/>
      <c r="R74" s="747"/>
      <c r="S74" s="747"/>
      <c r="T74" s="747"/>
      <c r="U74" s="747"/>
      <c r="V74" s="747"/>
      <c r="W74" s="747"/>
      <c r="X74" s="747"/>
      <c r="Y74" s="747"/>
      <c r="Z74" s="747"/>
      <c r="AA74" s="747"/>
      <c r="AB74" s="747"/>
      <c r="AC74" s="747"/>
      <c r="AD74" s="748"/>
      <c r="AF74" s="746"/>
      <c r="AG74" s="747"/>
      <c r="AH74" s="747"/>
      <c r="AI74" s="747"/>
      <c r="AJ74" s="747"/>
      <c r="AK74" s="747"/>
      <c r="AL74" s="747"/>
      <c r="AM74" s="747"/>
      <c r="AN74" s="747"/>
      <c r="AO74" s="747"/>
      <c r="AP74" s="747"/>
      <c r="AQ74" s="747"/>
      <c r="AR74" s="747"/>
      <c r="AS74" s="748"/>
      <c r="AU74" s="605"/>
    </row>
    <row r="75" spans="2:47" x14ac:dyDescent="0.3">
      <c r="B75" s="746"/>
      <c r="C75" s="747"/>
      <c r="D75" s="747"/>
      <c r="E75" s="747"/>
      <c r="F75" s="747"/>
      <c r="G75" s="747"/>
      <c r="H75" s="747"/>
      <c r="I75" s="747"/>
      <c r="J75" s="747"/>
      <c r="K75" s="747"/>
      <c r="L75" s="747"/>
      <c r="M75" s="747"/>
      <c r="N75" s="747"/>
      <c r="O75" s="748"/>
      <c r="Q75" s="746"/>
      <c r="R75" s="747"/>
      <c r="S75" s="747"/>
      <c r="T75" s="747"/>
      <c r="U75" s="747"/>
      <c r="V75" s="747"/>
      <c r="W75" s="747"/>
      <c r="X75" s="747"/>
      <c r="Y75" s="747"/>
      <c r="Z75" s="747"/>
      <c r="AA75" s="747"/>
      <c r="AB75" s="747"/>
      <c r="AC75" s="747"/>
      <c r="AD75" s="748"/>
      <c r="AF75" s="746"/>
      <c r="AG75" s="747"/>
      <c r="AH75" s="747"/>
      <c r="AI75" s="747"/>
      <c r="AJ75" s="747"/>
      <c r="AK75" s="747"/>
      <c r="AL75" s="747"/>
      <c r="AM75" s="747"/>
      <c r="AN75" s="747"/>
      <c r="AO75" s="747"/>
      <c r="AP75" s="747"/>
      <c r="AQ75" s="747"/>
      <c r="AR75" s="747"/>
      <c r="AS75" s="748"/>
      <c r="AU75" s="605"/>
    </row>
    <row r="76" spans="2:47" x14ac:dyDescent="0.3">
      <c r="B76" s="746"/>
      <c r="C76" s="747"/>
      <c r="D76" s="747"/>
      <c r="E76" s="747"/>
      <c r="F76" s="747"/>
      <c r="G76" s="747"/>
      <c r="H76" s="747"/>
      <c r="I76" s="747"/>
      <c r="J76" s="747"/>
      <c r="K76" s="747"/>
      <c r="L76" s="747"/>
      <c r="M76" s="747"/>
      <c r="N76" s="747"/>
      <c r="O76" s="748"/>
      <c r="Q76" s="746"/>
      <c r="R76" s="747"/>
      <c r="S76" s="747"/>
      <c r="T76" s="747"/>
      <c r="U76" s="747"/>
      <c r="V76" s="747"/>
      <c r="W76" s="747"/>
      <c r="X76" s="747"/>
      <c r="Y76" s="747"/>
      <c r="Z76" s="747"/>
      <c r="AA76" s="747"/>
      <c r="AB76" s="747"/>
      <c r="AC76" s="747"/>
      <c r="AD76" s="748"/>
      <c r="AF76" s="746"/>
      <c r="AG76" s="747"/>
      <c r="AH76" s="747"/>
      <c r="AI76" s="747"/>
      <c r="AJ76" s="747"/>
      <c r="AK76" s="747"/>
      <c r="AL76" s="747"/>
      <c r="AM76" s="747"/>
      <c r="AN76" s="747"/>
      <c r="AO76" s="747"/>
      <c r="AP76" s="747"/>
      <c r="AQ76" s="747"/>
      <c r="AR76" s="747"/>
      <c r="AS76" s="748"/>
      <c r="AU76" s="605"/>
    </row>
    <row r="77" spans="2:47" x14ac:dyDescent="0.3">
      <c r="B77" s="746"/>
      <c r="C77" s="747"/>
      <c r="D77" s="747"/>
      <c r="E77" s="747"/>
      <c r="F77" s="747"/>
      <c r="G77" s="747"/>
      <c r="H77" s="747"/>
      <c r="I77" s="747"/>
      <c r="J77" s="747"/>
      <c r="K77" s="747"/>
      <c r="L77" s="747"/>
      <c r="M77" s="747"/>
      <c r="N77" s="747"/>
      <c r="O77" s="748"/>
      <c r="Q77" s="746"/>
      <c r="R77" s="747"/>
      <c r="S77" s="747"/>
      <c r="T77" s="747"/>
      <c r="U77" s="747"/>
      <c r="V77" s="747"/>
      <c r="W77" s="747"/>
      <c r="X77" s="747"/>
      <c r="Y77" s="747"/>
      <c r="Z77" s="747"/>
      <c r="AA77" s="747"/>
      <c r="AB77" s="747"/>
      <c r="AC77" s="747"/>
      <c r="AD77" s="748"/>
      <c r="AF77" s="746"/>
      <c r="AG77" s="747"/>
      <c r="AH77" s="747"/>
      <c r="AI77" s="747"/>
      <c r="AJ77" s="747"/>
      <c r="AK77" s="747"/>
      <c r="AL77" s="747"/>
      <c r="AM77" s="747"/>
      <c r="AN77" s="747"/>
      <c r="AO77" s="747"/>
      <c r="AP77" s="747"/>
      <c r="AQ77" s="747"/>
      <c r="AR77" s="747"/>
      <c r="AS77" s="748"/>
      <c r="AU77" s="605"/>
    </row>
    <row r="78" spans="2:47" x14ac:dyDescent="0.3">
      <c r="B78" s="746"/>
      <c r="C78" s="747"/>
      <c r="D78" s="747"/>
      <c r="E78" s="747"/>
      <c r="F78" s="747"/>
      <c r="G78" s="747"/>
      <c r="H78" s="747"/>
      <c r="I78" s="747"/>
      <c r="J78" s="747"/>
      <c r="K78" s="747"/>
      <c r="L78" s="747"/>
      <c r="M78" s="747"/>
      <c r="N78" s="747"/>
      <c r="O78" s="748"/>
      <c r="Q78" s="746"/>
      <c r="R78" s="747"/>
      <c r="S78" s="747"/>
      <c r="T78" s="747"/>
      <c r="U78" s="747"/>
      <c r="V78" s="747"/>
      <c r="W78" s="747"/>
      <c r="X78" s="747"/>
      <c r="Y78" s="747"/>
      <c r="Z78" s="747"/>
      <c r="AA78" s="747"/>
      <c r="AB78" s="747"/>
      <c r="AC78" s="747"/>
      <c r="AD78" s="748"/>
      <c r="AF78" s="746"/>
      <c r="AG78" s="747"/>
      <c r="AH78" s="747"/>
      <c r="AI78" s="747"/>
      <c r="AJ78" s="747"/>
      <c r="AK78" s="747"/>
      <c r="AL78" s="747"/>
      <c r="AM78" s="747"/>
      <c r="AN78" s="747"/>
      <c r="AO78" s="747"/>
      <c r="AP78" s="747"/>
      <c r="AQ78" s="747"/>
      <c r="AR78" s="747"/>
      <c r="AS78" s="748"/>
      <c r="AU78" s="605"/>
    </row>
    <row r="79" spans="2:47" x14ac:dyDescent="0.3">
      <c r="B79" s="746"/>
      <c r="C79" s="747"/>
      <c r="D79" s="747"/>
      <c r="E79" s="747"/>
      <c r="F79" s="747"/>
      <c r="G79" s="747"/>
      <c r="H79" s="747"/>
      <c r="I79" s="747"/>
      <c r="J79" s="747"/>
      <c r="K79" s="747"/>
      <c r="L79" s="747"/>
      <c r="M79" s="747"/>
      <c r="N79" s="747"/>
      <c r="O79" s="748"/>
      <c r="Q79" s="746"/>
      <c r="R79" s="747"/>
      <c r="S79" s="747"/>
      <c r="T79" s="747"/>
      <c r="U79" s="747"/>
      <c r="V79" s="747"/>
      <c r="W79" s="747"/>
      <c r="X79" s="747"/>
      <c r="Y79" s="747"/>
      <c r="Z79" s="747"/>
      <c r="AA79" s="747"/>
      <c r="AB79" s="747"/>
      <c r="AC79" s="747"/>
      <c r="AD79" s="748"/>
      <c r="AF79" s="746"/>
      <c r="AG79" s="747"/>
      <c r="AH79" s="747"/>
      <c r="AI79" s="747"/>
      <c r="AJ79" s="747"/>
      <c r="AK79" s="747"/>
      <c r="AL79" s="747"/>
      <c r="AM79" s="747"/>
      <c r="AN79" s="747"/>
      <c r="AO79" s="747"/>
      <c r="AP79" s="747"/>
      <c r="AQ79" s="747"/>
      <c r="AR79" s="747"/>
      <c r="AS79" s="748"/>
      <c r="AU79" s="605"/>
    </row>
    <row r="80" spans="2:47" x14ac:dyDescent="0.3">
      <c r="B80" s="746"/>
      <c r="C80" s="747"/>
      <c r="D80" s="747"/>
      <c r="E80" s="747"/>
      <c r="F80" s="747"/>
      <c r="G80" s="747"/>
      <c r="H80" s="747"/>
      <c r="I80" s="747"/>
      <c r="J80" s="747"/>
      <c r="K80" s="747"/>
      <c r="L80" s="747"/>
      <c r="M80" s="747"/>
      <c r="N80" s="747"/>
      <c r="O80" s="748"/>
      <c r="Q80" s="746"/>
      <c r="R80" s="747"/>
      <c r="S80" s="747"/>
      <c r="T80" s="747"/>
      <c r="U80" s="747"/>
      <c r="V80" s="747"/>
      <c r="W80" s="747"/>
      <c r="X80" s="747"/>
      <c r="Y80" s="747"/>
      <c r="Z80" s="747"/>
      <c r="AA80" s="747"/>
      <c r="AB80" s="747"/>
      <c r="AC80" s="747"/>
      <c r="AD80" s="748"/>
      <c r="AF80" s="746"/>
      <c r="AG80" s="747"/>
      <c r="AH80" s="747"/>
      <c r="AI80" s="747"/>
      <c r="AJ80" s="747"/>
      <c r="AK80" s="747"/>
      <c r="AL80" s="747"/>
      <c r="AM80" s="747"/>
      <c r="AN80" s="747"/>
      <c r="AO80" s="747"/>
      <c r="AP80" s="747"/>
      <c r="AQ80" s="747"/>
      <c r="AR80" s="747"/>
      <c r="AS80" s="748"/>
      <c r="AU80" s="605"/>
    </row>
    <row r="81" spans="2:47" x14ac:dyDescent="0.3">
      <c r="B81" s="746"/>
      <c r="C81" s="747"/>
      <c r="D81" s="747"/>
      <c r="E81" s="747"/>
      <c r="F81" s="747"/>
      <c r="G81" s="747"/>
      <c r="H81" s="747"/>
      <c r="I81" s="747"/>
      <c r="J81" s="747"/>
      <c r="K81" s="747"/>
      <c r="L81" s="747"/>
      <c r="M81" s="747"/>
      <c r="N81" s="747"/>
      <c r="O81" s="748"/>
      <c r="Q81" s="746"/>
      <c r="R81" s="747"/>
      <c r="S81" s="747"/>
      <c r="T81" s="747"/>
      <c r="U81" s="747"/>
      <c r="V81" s="747"/>
      <c r="W81" s="747"/>
      <c r="X81" s="747"/>
      <c r="Y81" s="747"/>
      <c r="Z81" s="747"/>
      <c r="AA81" s="747"/>
      <c r="AB81" s="747"/>
      <c r="AC81" s="747"/>
      <c r="AD81" s="748"/>
      <c r="AF81" s="746"/>
      <c r="AG81" s="747"/>
      <c r="AH81" s="747"/>
      <c r="AI81" s="747"/>
      <c r="AJ81" s="747"/>
      <c r="AK81" s="747"/>
      <c r="AL81" s="747"/>
      <c r="AM81" s="747"/>
      <c r="AN81" s="747"/>
      <c r="AO81" s="747"/>
      <c r="AP81" s="747"/>
      <c r="AQ81" s="747"/>
      <c r="AR81" s="747"/>
      <c r="AS81" s="748"/>
      <c r="AU81" s="605"/>
    </row>
    <row r="82" spans="2:47" x14ac:dyDescent="0.3">
      <c r="B82" s="746"/>
      <c r="C82" s="747"/>
      <c r="D82" s="747"/>
      <c r="E82" s="747"/>
      <c r="F82" s="747"/>
      <c r="G82" s="747"/>
      <c r="H82" s="747"/>
      <c r="I82" s="747"/>
      <c r="J82" s="747"/>
      <c r="K82" s="747"/>
      <c r="L82" s="747"/>
      <c r="M82" s="747"/>
      <c r="N82" s="747"/>
      <c r="O82" s="748"/>
      <c r="Q82" s="746"/>
      <c r="R82" s="747"/>
      <c r="S82" s="747"/>
      <c r="T82" s="747"/>
      <c r="U82" s="747"/>
      <c r="V82" s="747"/>
      <c r="W82" s="747"/>
      <c r="X82" s="747"/>
      <c r="Y82" s="747"/>
      <c r="Z82" s="747"/>
      <c r="AA82" s="747"/>
      <c r="AB82" s="747"/>
      <c r="AC82" s="747"/>
      <c r="AD82" s="748"/>
      <c r="AF82" s="746"/>
      <c r="AG82" s="747"/>
      <c r="AH82" s="747"/>
      <c r="AI82" s="747"/>
      <c r="AJ82" s="747"/>
      <c r="AK82" s="747"/>
      <c r="AL82" s="747"/>
      <c r="AM82" s="747"/>
      <c r="AN82" s="747"/>
      <c r="AO82" s="747"/>
      <c r="AP82" s="747"/>
      <c r="AQ82" s="747"/>
      <c r="AR82" s="747"/>
      <c r="AS82" s="748"/>
      <c r="AU82" s="605"/>
    </row>
    <row r="83" spans="2:47" ht="16.5" customHeight="1" x14ac:dyDescent="0.3">
      <c r="B83" s="746"/>
      <c r="C83" s="747"/>
      <c r="D83" s="747"/>
      <c r="E83" s="747"/>
      <c r="F83" s="747"/>
      <c r="G83" s="747"/>
      <c r="H83" s="747"/>
      <c r="I83" s="747"/>
      <c r="J83" s="747"/>
      <c r="K83" s="747"/>
      <c r="L83" s="747"/>
      <c r="M83" s="747"/>
      <c r="N83" s="747"/>
      <c r="O83" s="748"/>
      <c r="Q83" s="746"/>
      <c r="R83" s="747"/>
      <c r="S83" s="747"/>
      <c r="T83" s="747"/>
      <c r="U83" s="747"/>
      <c r="V83" s="747"/>
      <c r="W83" s="747"/>
      <c r="X83" s="747"/>
      <c r="Y83" s="747"/>
      <c r="Z83" s="747"/>
      <c r="AA83" s="747"/>
      <c r="AB83" s="747"/>
      <c r="AC83" s="747"/>
      <c r="AD83" s="748"/>
      <c r="AF83" s="746"/>
      <c r="AG83" s="747"/>
      <c r="AH83" s="747"/>
      <c r="AI83" s="747"/>
      <c r="AJ83" s="747"/>
      <c r="AK83" s="747"/>
      <c r="AL83" s="747"/>
      <c r="AM83" s="747"/>
      <c r="AN83" s="747"/>
      <c r="AO83" s="747"/>
      <c r="AP83" s="747"/>
      <c r="AQ83" s="747"/>
      <c r="AR83" s="747"/>
      <c r="AS83" s="748"/>
      <c r="AU83" s="605"/>
    </row>
    <row r="84" spans="2:47" x14ac:dyDescent="0.3">
      <c r="B84" s="746"/>
      <c r="C84" s="747"/>
      <c r="D84" s="747"/>
      <c r="E84" s="747"/>
      <c r="F84" s="747"/>
      <c r="G84" s="747"/>
      <c r="H84" s="747"/>
      <c r="I84" s="747"/>
      <c r="J84" s="747"/>
      <c r="K84" s="747"/>
      <c r="L84" s="747"/>
      <c r="M84" s="747"/>
      <c r="N84" s="747"/>
      <c r="O84" s="748"/>
      <c r="Q84" s="746"/>
      <c r="R84" s="747"/>
      <c r="S84" s="747"/>
      <c r="T84" s="747"/>
      <c r="U84" s="747"/>
      <c r="V84" s="747"/>
      <c r="W84" s="747"/>
      <c r="X84" s="747"/>
      <c r="Y84" s="747"/>
      <c r="Z84" s="747"/>
      <c r="AA84" s="747"/>
      <c r="AB84" s="747"/>
      <c r="AC84" s="747"/>
      <c r="AD84" s="748"/>
      <c r="AF84" s="746"/>
      <c r="AG84" s="747"/>
      <c r="AH84" s="747"/>
      <c r="AI84" s="747"/>
      <c r="AJ84" s="747"/>
      <c r="AK84" s="747"/>
      <c r="AL84" s="747"/>
      <c r="AM84" s="747"/>
      <c r="AN84" s="747"/>
      <c r="AO84" s="747"/>
      <c r="AP84" s="747"/>
      <c r="AQ84" s="747"/>
      <c r="AR84" s="747"/>
      <c r="AS84" s="748"/>
      <c r="AU84" s="605"/>
    </row>
    <row r="85" spans="2:47" x14ac:dyDescent="0.3">
      <c r="B85" s="746"/>
      <c r="C85" s="747"/>
      <c r="D85" s="747"/>
      <c r="E85" s="747"/>
      <c r="F85" s="747"/>
      <c r="G85" s="747"/>
      <c r="H85" s="747"/>
      <c r="I85" s="747"/>
      <c r="J85" s="747"/>
      <c r="K85" s="747"/>
      <c r="L85" s="747"/>
      <c r="M85" s="747"/>
      <c r="N85" s="747"/>
      <c r="O85" s="748"/>
      <c r="Q85" s="746"/>
      <c r="R85" s="747"/>
      <c r="S85" s="747"/>
      <c r="T85" s="747"/>
      <c r="U85" s="747"/>
      <c r="V85" s="747"/>
      <c r="W85" s="747"/>
      <c r="X85" s="747"/>
      <c r="Y85" s="747"/>
      <c r="Z85" s="747"/>
      <c r="AA85" s="747"/>
      <c r="AB85" s="747"/>
      <c r="AC85" s="747"/>
      <c r="AD85" s="748"/>
      <c r="AF85" s="746"/>
      <c r="AG85" s="747"/>
      <c r="AH85" s="747"/>
      <c r="AI85" s="747"/>
      <c r="AJ85" s="747"/>
      <c r="AK85" s="747"/>
      <c r="AL85" s="747"/>
      <c r="AM85" s="747"/>
      <c r="AN85" s="747"/>
      <c r="AO85" s="747"/>
      <c r="AP85" s="747"/>
      <c r="AQ85" s="747"/>
      <c r="AR85" s="747"/>
      <c r="AS85" s="748"/>
      <c r="AU85" s="605"/>
    </row>
    <row r="86" spans="2:47" x14ac:dyDescent="0.3">
      <c r="B86" s="746"/>
      <c r="C86" s="747"/>
      <c r="D86" s="747"/>
      <c r="E86" s="747"/>
      <c r="F86" s="747"/>
      <c r="G86" s="747"/>
      <c r="H86" s="747"/>
      <c r="I86" s="747"/>
      <c r="J86" s="747"/>
      <c r="K86" s="747"/>
      <c r="L86" s="747"/>
      <c r="M86" s="747"/>
      <c r="N86" s="747"/>
      <c r="O86" s="748"/>
      <c r="Q86" s="746"/>
      <c r="R86" s="747"/>
      <c r="S86" s="747"/>
      <c r="T86" s="747"/>
      <c r="U86" s="747"/>
      <c r="V86" s="747"/>
      <c r="W86" s="747"/>
      <c r="X86" s="747"/>
      <c r="Y86" s="747"/>
      <c r="Z86" s="747"/>
      <c r="AA86" s="747"/>
      <c r="AB86" s="747"/>
      <c r="AC86" s="747"/>
      <c r="AD86" s="748"/>
      <c r="AF86" s="746"/>
      <c r="AG86" s="747"/>
      <c r="AH86" s="747"/>
      <c r="AI86" s="747"/>
      <c r="AJ86" s="747"/>
      <c r="AK86" s="747"/>
      <c r="AL86" s="747"/>
      <c r="AM86" s="747"/>
      <c r="AN86" s="747"/>
      <c r="AO86" s="747"/>
      <c r="AP86" s="747"/>
      <c r="AQ86" s="747"/>
      <c r="AR86" s="747"/>
      <c r="AS86" s="748"/>
      <c r="AU86" s="605"/>
    </row>
    <row r="87" spans="2:47" x14ac:dyDescent="0.3">
      <c r="B87" s="746"/>
      <c r="C87" s="747"/>
      <c r="D87" s="747"/>
      <c r="E87" s="747"/>
      <c r="F87" s="747"/>
      <c r="G87" s="747"/>
      <c r="H87" s="747"/>
      <c r="I87" s="747"/>
      <c r="J87" s="747"/>
      <c r="K87" s="747"/>
      <c r="L87" s="747"/>
      <c r="M87" s="747"/>
      <c r="N87" s="747"/>
      <c r="O87" s="748"/>
      <c r="Q87" s="746"/>
      <c r="R87" s="747"/>
      <c r="S87" s="747"/>
      <c r="T87" s="747"/>
      <c r="U87" s="747"/>
      <c r="V87" s="747"/>
      <c r="W87" s="747"/>
      <c r="X87" s="747"/>
      <c r="Y87" s="747"/>
      <c r="Z87" s="747"/>
      <c r="AA87" s="747"/>
      <c r="AB87" s="747"/>
      <c r="AC87" s="747"/>
      <c r="AD87" s="748"/>
      <c r="AF87" s="746"/>
      <c r="AG87" s="747"/>
      <c r="AH87" s="747"/>
      <c r="AI87" s="747"/>
      <c r="AJ87" s="747"/>
      <c r="AK87" s="747"/>
      <c r="AL87" s="747"/>
      <c r="AM87" s="747"/>
      <c r="AN87" s="747"/>
      <c r="AO87" s="747"/>
      <c r="AP87" s="747"/>
      <c r="AQ87" s="747"/>
      <c r="AR87" s="747"/>
      <c r="AS87" s="748"/>
      <c r="AU87" s="605"/>
    </row>
    <row r="88" spans="2:47" x14ac:dyDescent="0.3">
      <c r="B88" s="746"/>
      <c r="C88" s="747"/>
      <c r="D88" s="747"/>
      <c r="E88" s="747"/>
      <c r="F88" s="747"/>
      <c r="G88" s="747"/>
      <c r="H88" s="747"/>
      <c r="I88" s="747"/>
      <c r="J88" s="747"/>
      <c r="K88" s="747"/>
      <c r="L88" s="747"/>
      <c r="M88" s="747"/>
      <c r="N88" s="747"/>
      <c r="O88" s="748"/>
      <c r="Q88" s="746"/>
      <c r="R88" s="747"/>
      <c r="S88" s="747"/>
      <c r="T88" s="747"/>
      <c r="U88" s="747"/>
      <c r="V88" s="747"/>
      <c r="W88" s="747"/>
      <c r="X88" s="747"/>
      <c r="Y88" s="747"/>
      <c r="Z88" s="747"/>
      <c r="AA88" s="747"/>
      <c r="AB88" s="747"/>
      <c r="AC88" s="747"/>
      <c r="AD88" s="748"/>
      <c r="AF88" s="746"/>
      <c r="AG88" s="747"/>
      <c r="AH88" s="747"/>
      <c r="AI88" s="747"/>
      <c r="AJ88" s="747"/>
      <c r="AK88" s="747"/>
      <c r="AL88" s="747"/>
      <c r="AM88" s="747"/>
      <c r="AN88" s="747"/>
      <c r="AO88" s="747"/>
      <c r="AP88" s="747"/>
      <c r="AQ88" s="747"/>
      <c r="AR88" s="747"/>
      <c r="AS88" s="748"/>
      <c r="AU88" s="605"/>
    </row>
    <row r="89" spans="2:47" x14ac:dyDescent="0.3">
      <c r="B89" s="746"/>
      <c r="C89" s="747"/>
      <c r="D89" s="747"/>
      <c r="E89" s="747"/>
      <c r="F89" s="747"/>
      <c r="G89" s="747"/>
      <c r="H89" s="747"/>
      <c r="I89" s="747"/>
      <c r="J89" s="747"/>
      <c r="K89" s="747"/>
      <c r="L89" s="747"/>
      <c r="M89" s="747"/>
      <c r="N89" s="747"/>
      <c r="O89" s="748"/>
      <c r="Q89" s="746"/>
      <c r="R89" s="747"/>
      <c r="S89" s="747"/>
      <c r="T89" s="747"/>
      <c r="U89" s="747"/>
      <c r="V89" s="747"/>
      <c r="W89" s="747"/>
      <c r="X89" s="747"/>
      <c r="Y89" s="747"/>
      <c r="Z89" s="747"/>
      <c r="AA89" s="747"/>
      <c r="AB89" s="747"/>
      <c r="AC89" s="747"/>
      <c r="AD89" s="748"/>
      <c r="AF89" s="746"/>
      <c r="AG89" s="747"/>
      <c r="AH89" s="747"/>
      <c r="AI89" s="747"/>
      <c r="AJ89" s="747"/>
      <c r="AK89" s="747"/>
      <c r="AL89" s="747"/>
      <c r="AM89" s="747"/>
      <c r="AN89" s="747"/>
      <c r="AO89" s="747"/>
      <c r="AP89" s="747"/>
      <c r="AQ89" s="747"/>
      <c r="AR89" s="747"/>
      <c r="AS89" s="748"/>
      <c r="AU89" s="605"/>
    </row>
    <row r="90" spans="2:47" ht="17.25" thickBot="1" x14ac:dyDescent="0.35">
      <c r="B90" s="749"/>
      <c r="C90" s="750"/>
      <c r="D90" s="750"/>
      <c r="E90" s="750"/>
      <c r="F90" s="750"/>
      <c r="G90" s="750"/>
      <c r="H90" s="750"/>
      <c r="I90" s="750"/>
      <c r="J90" s="750"/>
      <c r="K90" s="750"/>
      <c r="L90" s="750"/>
      <c r="M90" s="750"/>
      <c r="N90" s="750"/>
      <c r="O90" s="751"/>
      <c r="Q90" s="749"/>
      <c r="R90" s="750"/>
      <c r="S90" s="750"/>
      <c r="T90" s="750"/>
      <c r="U90" s="750"/>
      <c r="V90" s="750"/>
      <c r="W90" s="750"/>
      <c r="X90" s="750"/>
      <c r="Y90" s="750"/>
      <c r="Z90" s="750"/>
      <c r="AA90" s="750"/>
      <c r="AB90" s="750"/>
      <c r="AC90" s="750"/>
      <c r="AD90" s="751"/>
      <c r="AF90" s="749"/>
      <c r="AG90" s="750"/>
      <c r="AH90" s="750"/>
      <c r="AI90" s="750"/>
      <c r="AJ90" s="750"/>
      <c r="AK90" s="750"/>
      <c r="AL90" s="750"/>
      <c r="AM90" s="750"/>
      <c r="AN90" s="750"/>
      <c r="AO90" s="750"/>
      <c r="AP90" s="750"/>
      <c r="AQ90" s="750"/>
      <c r="AR90" s="750"/>
      <c r="AS90" s="751"/>
      <c r="AU90" s="605"/>
    </row>
    <row r="91" spans="2:47" ht="17.25" thickBot="1" x14ac:dyDescent="0.35">
      <c r="AU91" s="605"/>
    </row>
    <row r="92" spans="2:47" ht="18" thickBot="1" x14ac:dyDescent="0.35">
      <c r="B92" s="70" t="s">
        <v>551</v>
      </c>
      <c r="C92" s="71"/>
      <c r="D92" s="71"/>
      <c r="E92" s="71"/>
      <c r="F92" s="71"/>
      <c r="G92" s="71"/>
      <c r="H92" s="71"/>
      <c r="I92" s="71"/>
      <c r="J92" s="71"/>
      <c r="K92" s="71"/>
      <c r="L92" s="71"/>
      <c r="M92" s="71"/>
      <c r="N92" s="71"/>
      <c r="O92" s="72"/>
      <c r="Q92" s="70" t="s">
        <v>552</v>
      </c>
      <c r="R92" s="71"/>
      <c r="S92" s="71"/>
      <c r="T92" s="71"/>
      <c r="U92" s="71"/>
      <c r="V92" s="71"/>
      <c r="W92" s="71"/>
      <c r="X92" s="71"/>
      <c r="Y92" s="71"/>
      <c r="Z92" s="71"/>
      <c r="AA92" s="71"/>
      <c r="AB92" s="71"/>
      <c r="AC92" s="71"/>
      <c r="AD92" s="72"/>
      <c r="AF92" s="70" t="s">
        <v>553</v>
      </c>
      <c r="AG92" s="71"/>
      <c r="AH92" s="71"/>
      <c r="AI92" s="71"/>
      <c r="AJ92" s="71"/>
      <c r="AK92" s="71"/>
      <c r="AL92" s="71"/>
      <c r="AM92" s="71"/>
      <c r="AN92" s="71"/>
      <c r="AO92" s="71"/>
      <c r="AP92" s="71"/>
      <c r="AQ92" s="71"/>
      <c r="AR92" s="71"/>
      <c r="AS92" s="72"/>
      <c r="AU92" s="605"/>
    </row>
    <row r="93" spans="2:47" x14ac:dyDescent="0.3">
      <c r="B93" s="752"/>
      <c r="C93" s="753"/>
      <c r="D93" s="753"/>
      <c r="E93" s="753"/>
      <c r="F93" s="753"/>
      <c r="G93" s="753"/>
      <c r="H93" s="753"/>
      <c r="I93" s="753"/>
      <c r="J93" s="753"/>
      <c r="K93" s="753"/>
      <c r="L93" s="753"/>
      <c r="M93" s="753"/>
      <c r="N93" s="753"/>
      <c r="O93" s="754"/>
      <c r="Q93" s="752"/>
      <c r="R93" s="753"/>
      <c r="S93" s="753"/>
      <c r="T93" s="753"/>
      <c r="U93" s="753"/>
      <c r="V93" s="753"/>
      <c r="W93" s="753"/>
      <c r="X93" s="753"/>
      <c r="Y93" s="753"/>
      <c r="Z93" s="753"/>
      <c r="AA93" s="753"/>
      <c r="AB93" s="753"/>
      <c r="AC93" s="753"/>
      <c r="AD93" s="754"/>
      <c r="AF93" s="752"/>
      <c r="AG93" s="753"/>
      <c r="AH93" s="753"/>
      <c r="AI93" s="753"/>
      <c r="AJ93" s="753"/>
      <c r="AK93" s="753"/>
      <c r="AL93" s="753"/>
      <c r="AM93" s="753"/>
      <c r="AN93" s="753"/>
      <c r="AO93" s="753"/>
      <c r="AP93" s="753"/>
      <c r="AQ93" s="753"/>
      <c r="AR93" s="753"/>
      <c r="AS93" s="754"/>
      <c r="AU93" s="605"/>
    </row>
    <row r="94" spans="2:47" x14ac:dyDescent="0.3">
      <c r="B94" s="746"/>
      <c r="C94" s="747"/>
      <c r="D94" s="747"/>
      <c r="E94" s="747"/>
      <c r="F94" s="747"/>
      <c r="G94" s="747"/>
      <c r="H94" s="747"/>
      <c r="I94" s="747"/>
      <c r="J94" s="747"/>
      <c r="K94" s="747"/>
      <c r="L94" s="747"/>
      <c r="M94" s="747"/>
      <c r="N94" s="747"/>
      <c r="O94" s="748"/>
      <c r="Q94" s="746"/>
      <c r="R94" s="747"/>
      <c r="S94" s="747"/>
      <c r="T94" s="747"/>
      <c r="U94" s="747"/>
      <c r="V94" s="747"/>
      <c r="W94" s="747"/>
      <c r="X94" s="747"/>
      <c r="Y94" s="747"/>
      <c r="Z94" s="747"/>
      <c r="AA94" s="747"/>
      <c r="AB94" s="747"/>
      <c r="AC94" s="747"/>
      <c r="AD94" s="748"/>
      <c r="AF94" s="746"/>
      <c r="AG94" s="747"/>
      <c r="AH94" s="747"/>
      <c r="AI94" s="747"/>
      <c r="AJ94" s="747"/>
      <c r="AK94" s="747"/>
      <c r="AL94" s="747"/>
      <c r="AM94" s="747"/>
      <c r="AN94" s="747"/>
      <c r="AO94" s="747"/>
      <c r="AP94" s="747"/>
      <c r="AQ94" s="747"/>
      <c r="AR94" s="747"/>
      <c r="AS94" s="748"/>
      <c r="AU94" s="605"/>
    </row>
    <row r="95" spans="2:47" x14ac:dyDescent="0.3">
      <c r="B95" s="746"/>
      <c r="C95" s="747"/>
      <c r="D95" s="747"/>
      <c r="E95" s="747"/>
      <c r="F95" s="747"/>
      <c r="G95" s="747"/>
      <c r="H95" s="747"/>
      <c r="I95" s="747"/>
      <c r="J95" s="747"/>
      <c r="K95" s="747"/>
      <c r="L95" s="747"/>
      <c r="M95" s="747"/>
      <c r="N95" s="747"/>
      <c r="O95" s="748"/>
      <c r="Q95" s="746"/>
      <c r="R95" s="747"/>
      <c r="S95" s="747"/>
      <c r="T95" s="747"/>
      <c r="U95" s="747"/>
      <c r="V95" s="747"/>
      <c r="W95" s="747"/>
      <c r="X95" s="747"/>
      <c r="Y95" s="747"/>
      <c r="Z95" s="747"/>
      <c r="AA95" s="747"/>
      <c r="AB95" s="747"/>
      <c r="AC95" s="747"/>
      <c r="AD95" s="748"/>
      <c r="AF95" s="746"/>
      <c r="AG95" s="747"/>
      <c r="AH95" s="747"/>
      <c r="AI95" s="747"/>
      <c r="AJ95" s="747"/>
      <c r="AK95" s="747"/>
      <c r="AL95" s="747"/>
      <c r="AM95" s="747"/>
      <c r="AN95" s="747"/>
      <c r="AO95" s="747"/>
      <c r="AP95" s="747"/>
      <c r="AQ95" s="747"/>
      <c r="AR95" s="747"/>
      <c r="AS95" s="748"/>
      <c r="AU95" s="605"/>
    </row>
    <row r="96" spans="2:47" x14ac:dyDescent="0.3">
      <c r="B96" s="746"/>
      <c r="C96" s="747"/>
      <c r="D96" s="747"/>
      <c r="E96" s="747"/>
      <c r="F96" s="747"/>
      <c r="G96" s="747"/>
      <c r="H96" s="747"/>
      <c r="I96" s="747"/>
      <c r="J96" s="747"/>
      <c r="K96" s="747"/>
      <c r="L96" s="747"/>
      <c r="M96" s="747"/>
      <c r="N96" s="747"/>
      <c r="O96" s="748"/>
      <c r="Q96" s="746"/>
      <c r="R96" s="747"/>
      <c r="S96" s="747"/>
      <c r="T96" s="747"/>
      <c r="U96" s="747"/>
      <c r="V96" s="747"/>
      <c r="W96" s="747"/>
      <c r="X96" s="747"/>
      <c r="Y96" s="747"/>
      <c r="Z96" s="747"/>
      <c r="AA96" s="747"/>
      <c r="AB96" s="747"/>
      <c r="AC96" s="747"/>
      <c r="AD96" s="748"/>
      <c r="AF96" s="746"/>
      <c r="AG96" s="747"/>
      <c r="AH96" s="747"/>
      <c r="AI96" s="747"/>
      <c r="AJ96" s="747"/>
      <c r="AK96" s="747"/>
      <c r="AL96" s="747"/>
      <c r="AM96" s="747"/>
      <c r="AN96" s="747"/>
      <c r="AO96" s="747"/>
      <c r="AP96" s="747"/>
      <c r="AQ96" s="747"/>
      <c r="AR96" s="747"/>
      <c r="AS96" s="748"/>
      <c r="AU96" s="605"/>
    </row>
    <row r="97" spans="2:47" x14ac:dyDescent="0.3">
      <c r="B97" s="746"/>
      <c r="C97" s="747"/>
      <c r="D97" s="747"/>
      <c r="E97" s="747"/>
      <c r="F97" s="747"/>
      <c r="G97" s="747"/>
      <c r="H97" s="747"/>
      <c r="I97" s="747"/>
      <c r="J97" s="747"/>
      <c r="K97" s="747"/>
      <c r="L97" s="747"/>
      <c r="M97" s="747"/>
      <c r="N97" s="747"/>
      <c r="O97" s="748"/>
      <c r="Q97" s="746"/>
      <c r="R97" s="747"/>
      <c r="S97" s="747"/>
      <c r="T97" s="747"/>
      <c r="U97" s="747"/>
      <c r="V97" s="747"/>
      <c r="W97" s="747"/>
      <c r="X97" s="747"/>
      <c r="Y97" s="747"/>
      <c r="Z97" s="747"/>
      <c r="AA97" s="747"/>
      <c r="AB97" s="747"/>
      <c r="AC97" s="747"/>
      <c r="AD97" s="748"/>
      <c r="AF97" s="746"/>
      <c r="AG97" s="747"/>
      <c r="AH97" s="747"/>
      <c r="AI97" s="747"/>
      <c r="AJ97" s="747"/>
      <c r="AK97" s="747"/>
      <c r="AL97" s="747"/>
      <c r="AM97" s="747"/>
      <c r="AN97" s="747"/>
      <c r="AO97" s="747"/>
      <c r="AP97" s="747"/>
      <c r="AQ97" s="747"/>
      <c r="AR97" s="747"/>
      <c r="AS97" s="748"/>
      <c r="AU97" s="605"/>
    </row>
    <row r="98" spans="2:47" x14ac:dyDescent="0.3">
      <c r="B98" s="746"/>
      <c r="C98" s="747"/>
      <c r="D98" s="747"/>
      <c r="E98" s="747"/>
      <c r="F98" s="747"/>
      <c r="G98" s="747"/>
      <c r="H98" s="747"/>
      <c r="I98" s="747"/>
      <c r="J98" s="747"/>
      <c r="K98" s="747"/>
      <c r="L98" s="747"/>
      <c r="M98" s="747"/>
      <c r="N98" s="747"/>
      <c r="O98" s="748"/>
      <c r="Q98" s="746"/>
      <c r="R98" s="747"/>
      <c r="S98" s="747"/>
      <c r="T98" s="747"/>
      <c r="U98" s="747"/>
      <c r="V98" s="747"/>
      <c r="W98" s="747"/>
      <c r="X98" s="747"/>
      <c r="Y98" s="747"/>
      <c r="Z98" s="747"/>
      <c r="AA98" s="747"/>
      <c r="AB98" s="747"/>
      <c r="AC98" s="747"/>
      <c r="AD98" s="748"/>
      <c r="AF98" s="746"/>
      <c r="AG98" s="747"/>
      <c r="AH98" s="747"/>
      <c r="AI98" s="747"/>
      <c r="AJ98" s="747"/>
      <c r="AK98" s="747"/>
      <c r="AL98" s="747"/>
      <c r="AM98" s="747"/>
      <c r="AN98" s="747"/>
      <c r="AO98" s="747"/>
      <c r="AP98" s="747"/>
      <c r="AQ98" s="747"/>
      <c r="AR98" s="747"/>
      <c r="AS98" s="748"/>
      <c r="AU98" s="605"/>
    </row>
    <row r="99" spans="2:47" x14ac:dyDescent="0.3">
      <c r="B99" s="746"/>
      <c r="C99" s="747"/>
      <c r="D99" s="747"/>
      <c r="E99" s="747"/>
      <c r="F99" s="747"/>
      <c r="G99" s="747"/>
      <c r="H99" s="747"/>
      <c r="I99" s="747"/>
      <c r="J99" s="747"/>
      <c r="K99" s="747"/>
      <c r="L99" s="747"/>
      <c r="M99" s="747"/>
      <c r="N99" s="747"/>
      <c r="O99" s="748"/>
      <c r="Q99" s="746"/>
      <c r="R99" s="747"/>
      <c r="S99" s="747"/>
      <c r="T99" s="747"/>
      <c r="U99" s="747"/>
      <c r="V99" s="747"/>
      <c r="W99" s="747"/>
      <c r="X99" s="747"/>
      <c r="Y99" s="747"/>
      <c r="Z99" s="747"/>
      <c r="AA99" s="747"/>
      <c r="AB99" s="747"/>
      <c r="AC99" s="747"/>
      <c r="AD99" s="748"/>
      <c r="AF99" s="746"/>
      <c r="AG99" s="747"/>
      <c r="AH99" s="747"/>
      <c r="AI99" s="747"/>
      <c r="AJ99" s="747"/>
      <c r="AK99" s="747"/>
      <c r="AL99" s="747"/>
      <c r="AM99" s="747"/>
      <c r="AN99" s="747"/>
      <c r="AO99" s="747"/>
      <c r="AP99" s="747"/>
      <c r="AQ99" s="747"/>
      <c r="AR99" s="747"/>
      <c r="AS99" s="748"/>
      <c r="AU99" s="605"/>
    </row>
    <row r="100" spans="2:47" x14ac:dyDescent="0.3">
      <c r="B100" s="746"/>
      <c r="C100" s="747"/>
      <c r="D100" s="747"/>
      <c r="E100" s="747"/>
      <c r="F100" s="747"/>
      <c r="G100" s="747"/>
      <c r="H100" s="747"/>
      <c r="I100" s="747"/>
      <c r="J100" s="747"/>
      <c r="K100" s="747"/>
      <c r="L100" s="747"/>
      <c r="M100" s="747"/>
      <c r="N100" s="747"/>
      <c r="O100" s="748"/>
      <c r="Q100" s="746"/>
      <c r="R100" s="747"/>
      <c r="S100" s="747"/>
      <c r="T100" s="747"/>
      <c r="U100" s="747"/>
      <c r="V100" s="747"/>
      <c r="W100" s="747"/>
      <c r="X100" s="747"/>
      <c r="Y100" s="747"/>
      <c r="Z100" s="747"/>
      <c r="AA100" s="747"/>
      <c r="AB100" s="747"/>
      <c r="AC100" s="747"/>
      <c r="AD100" s="748"/>
      <c r="AF100" s="746"/>
      <c r="AG100" s="747"/>
      <c r="AH100" s="747"/>
      <c r="AI100" s="747"/>
      <c r="AJ100" s="747"/>
      <c r="AK100" s="747"/>
      <c r="AL100" s="747"/>
      <c r="AM100" s="747"/>
      <c r="AN100" s="747"/>
      <c r="AO100" s="747"/>
      <c r="AP100" s="747"/>
      <c r="AQ100" s="747"/>
      <c r="AR100" s="747"/>
      <c r="AS100" s="748"/>
      <c r="AU100" s="605"/>
    </row>
    <row r="101" spans="2:47" x14ac:dyDescent="0.3">
      <c r="B101" s="746"/>
      <c r="C101" s="747"/>
      <c r="D101" s="747"/>
      <c r="E101" s="747"/>
      <c r="F101" s="747"/>
      <c r="G101" s="747"/>
      <c r="H101" s="747"/>
      <c r="I101" s="747"/>
      <c r="J101" s="747"/>
      <c r="K101" s="747"/>
      <c r="L101" s="747"/>
      <c r="M101" s="747"/>
      <c r="N101" s="747"/>
      <c r="O101" s="748"/>
      <c r="Q101" s="746"/>
      <c r="R101" s="747"/>
      <c r="S101" s="747"/>
      <c r="T101" s="747"/>
      <c r="U101" s="747"/>
      <c r="V101" s="747"/>
      <c r="W101" s="747"/>
      <c r="X101" s="747"/>
      <c r="Y101" s="747"/>
      <c r="Z101" s="747"/>
      <c r="AA101" s="747"/>
      <c r="AB101" s="747"/>
      <c r="AC101" s="747"/>
      <c r="AD101" s="748"/>
      <c r="AF101" s="746"/>
      <c r="AG101" s="747"/>
      <c r="AH101" s="747"/>
      <c r="AI101" s="747"/>
      <c r="AJ101" s="747"/>
      <c r="AK101" s="747"/>
      <c r="AL101" s="747"/>
      <c r="AM101" s="747"/>
      <c r="AN101" s="747"/>
      <c r="AO101" s="747"/>
      <c r="AP101" s="747"/>
      <c r="AQ101" s="747"/>
      <c r="AR101" s="747"/>
      <c r="AS101" s="748"/>
      <c r="AU101" s="605"/>
    </row>
    <row r="102" spans="2:47" x14ac:dyDescent="0.3">
      <c r="B102" s="746"/>
      <c r="C102" s="747"/>
      <c r="D102" s="747"/>
      <c r="E102" s="747"/>
      <c r="F102" s="747"/>
      <c r="G102" s="747"/>
      <c r="H102" s="747"/>
      <c r="I102" s="747"/>
      <c r="J102" s="747"/>
      <c r="K102" s="747"/>
      <c r="L102" s="747"/>
      <c r="M102" s="747"/>
      <c r="N102" s="747"/>
      <c r="O102" s="748"/>
      <c r="Q102" s="746"/>
      <c r="R102" s="747"/>
      <c r="S102" s="747"/>
      <c r="T102" s="747"/>
      <c r="U102" s="747"/>
      <c r="V102" s="747"/>
      <c r="W102" s="747"/>
      <c r="X102" s="747"/>
      <c r="Y102" s="747"/>
      <c r="Z102" s="747"/>
      <c r="AA102" s="747"/>
      <c r="AB102" s="747"/>
      <c r="AC102" s="747"/>
      <c r="AD102" s="748"/>
      <c r="AF102" s="746"/>
      <c r="AG102" s="747"/>
      <c r="AH102" s="747"/>
      <c r="AI102" s="747"/>
      <c r="AJ102" s="747"/>
      <c r="AK102" s="747"/>
      <c r="AL102" s="747"/>
      <c r="AM102" s="747"/>
      <c r="AN102" s="747"/>
      <c r="AO102" s="747"/>
      <c r="AP102" s="747"/>
      <c r="AQ102" s="747"/>
      <c r="AR102" s="747"/>
      <c r="AS102" s="748"/>
      <c r="AU102" s="605"/>
    </row>
    <row r="103" spans="2:47" x14ac:dyDescent="0.3">
      <c r="B103" s="746"/>
      <c r="C103" s="747"/>
      <c r="D103" s="747"/>
      <c r="E103" s="747"/>
      <c r="F103" s="747"/>
      <c r="G103" s="747"/>
      <c r="H103" s="747"/>
      <c r="I103" s="747"/>
      <c r="J103" s="747"/>
      <c r="K103" s="747"/>
      <c r="L103" s="747"/>
      <c r="M103" s="747"/>
      <c r="N103" s="747"/>
      <c r="O103" s="748"/>
      <c r="Q103" s="746"/>
      <c r="R103" s="747"/>
      <c r="S103" s="747"/>
      <c r="T103" s="747"/>
      <c r="U103" s="747"/>
      <c r="V103" s="747"/>
      <c r="W103" s="747"/>
      <c r="X103" s="747"/>
      <c r="Y103" s="747"/>
      <c r="Z103" s="747"/>
      <c r="AA103" s="747"/>
      <c r="AB103" s="747"/>
      <c r="AC103" s="747"/>
      <c r="AD103" s="748"/>
      <c r="AF103" s="746"/>
      <c r="AG103" s="747"/>
      <c r="AH103" s="747"/>
      <c r="AI103" s="747"/>
      <c r="AJ103" s="747"/>
      <c r="AK103" s="747"/>
      <c r="AL103" s="747"/>
      <c r="AM103" s="747"/>
      <c r="AN103" s="747"/>
      <c r="AO103" s="747"/>
      <c r="AP103" s="747"/>
      <c r="AQ103" s="747"/>
      <c r="AR103" s="747"/>
      <c r="AS103" s="748"/>
      <c r="AU103" s="605"/>
    </row>
    <row r="104" spans="2:47" x14ac:dyDescent="0.3">
      <c r="B104" s="746"/>
      <c r="C104" s="747"/>
      <c r="D104" s="747"/>
      <c r="E104" s="747"/>
      <c r="F104" s="747"/>
      <c r="G104" s="747"/>
      <c r="H104" s="747"/>
      <c r="I104" s="747"/>
      <c r="J104" s="747"/>
      <c r="K104" s="747"/>
      <c r="L104" s="747"/>
      <c r="M104" s="747"/>
      <c r="N104" s="747"/>
      <c r="O104" s="748"/>
      <c r="Q104" s="746"/>
      <c r="R104" s="747"/>
      <c r="S104" s="747"/>
      <c r="T104" s="747"/>
      <c r="U104" s="747"/>
      <c r="V104" s="747"/>
      <c r="W104" s="747"/>
      <c r="X104" s="747"/>
      <c r="Y104" s="747"/>
      <c r="Z104" s="747"/>
      <c r="AA104" s="747"/>
      <c r="AB104" s="747"/>
      <c r="AC104" s="747"/>
      <c r="AD104" s="748"/>
      <c r="AF104" s="746"/>
      <c r="AG104" s="747"/>
      <c r="AH104" s="747"/>
      <c r="AI104" s="747"/>
      <c r="AJ104" s="747"/>
      <c r="AK104" s="747"/>
      <c r="AL104" s="747"/>
      <c r="AM104" s="747"/>
      <c r="AN104" s="747"/>
      <c r="AO104" s="747"/>
      <c r="AP104" s="747"/>
      <c r="AQ104" s="747"/>
      <c r="AR104" s="747"/>
      <c r="AS104" s="748"/>
      <c r="AU104" s="605"/>
    </row>
    <row r="105" spans="2:47" x14ac:dyDescent="0.3">
      <c r="B105" s="746"/>
      <c r="C105" s="747"/>
      <c r="D105" s="747"/>
      <c r="E105" s="747"/>
      <c r="F105" s="747"/>
      <c r="G105" s="747"/>
      <c r="H105" s="747"/>
      <c r="I105" s="747"/>
      <c r="J105" s="747"/>
      <c r="K105" s="747"/>
      <c r="L105" s="747"/>
      <c r="M105" s="747"/>
      <c r="N105" s="747"/>
      <c r="O105" s="748"/>
      <c r="Q105" s="746"/>
      <c r="R105" s="747"/>
      <c r="S105" s="747"/>
      <c r="T105" s="747"/>
      <c r="U105" s="747"/>
      <c r="V105" s="747"/>
      <c r="W105" s="747"/>
      <c r="X105" s="747"/>
      <c r="Y105" s="747"/>
      <c r="Z105" s="747"/>
      <c r="AA105" s="747"/>
      <c r="AB105" s="747"/>
      <c r="AC105" s="747"/>
      <c r="AD105" s="748"/>
      <c r="AF105" s="746"/>
      <c r="AG105" s="747"/>
      <c r="AH105" s="747"/>
      <c r="AI105" s="747"/>
      <c r="AJ105" s="747"/>
      <c r="AK105" s="747"/>
      <c r="AL105" s="747"/>
      <c r="AM105" s="747"/>
      <c r="AN105" s="747"/>
      <c r="AO105" s="747"/>
      <c r="AP105" s="747"/>
      <c r="AQ105" s="747"/>
      <c r="AR105" s="747"/>
      <c r="AS105" s="748"/>
      <c r="AU105" s="605"/>
    </row>
    <row r="106" spans="2:47" x14ac:dyDescent="0.3">
      <c r="B106" s="746"/>
      <c r="C106" s="747"/>
      <c r="D106" s="747"/>
      <c r="E106" s="747"/>
      <c r="F106" s="747"/>
      <c r="G106" s="747"/>
      <c r="H106" s="747"/>
      <c r="I106" s="747"/>
      <c r="J106" s="747"/>
      <c r="K106" s="747"/>
      <c r="L106" s="747"/>
      <c r="M106" s="747"/>
      <c r="N106" s="747"/>
      <c r="O106" s="748"/>
      <c r="Q106" s="746"/>
      <c r="R106" s="747"/>
      <c r="S106" s="747"/>
      <c r="T106" s="747"/>
      <c r="U106" s="747"/>
      <c r="V106" s="747"/>
      <c r="W106" s="747"/>
      <c r="X106" s="747"/>
      <c r="Y106" s="747"/>
      <c r="Z106" s="747"/>
      <c r="AA106" s="747"/>
      <c r="AB106" s="747"/>
      <c r="AC106" s="747"/>
      <c r="AD106" s="748"/>
      <c r="AF106" s="746"/>
      <c r="AG106" s="747"/>
      <c r="AH106" s="747"/>
      <c r="AI106" s="747"/>
      <c r="AJ106" s="747"/>
      <c r="AK106" s="747"/>
      <c r="AL106" s="747"/>
      <c r="AM106" s="747"/>
      <c r="AN106" s="747"/>
      <c r="AO106" s="747"/>
      <c r="AP106" s="747"/>
      <c r="AQ106" s="747"/>
      <c r="AR106" s="747"/>
      <c r="AS106" s="748"/>
      <c r="AU106" s="605"/>
    </row>
    <row r="107" spans="2:47" x14ac:dyDescent="0.3">
      <c r="B107" s="746"/>
      <c r="C107" s="747"/>
      <c r="D107" s="747"/>
      <c r="E107" s="747"/>
      <c r="F107" s="747"/>
      <c r="G107" s="747"/>
      <c r="H107" s="747"/>
      <c r="I107" s="747"/>
      <c r="J107" s="747"/>
      <c r="K107" s="747"/>
      <c r="L107" s="747"/>
      <c r="M107" s="747"/>
      <c r="N107" s="747"/>
      <c r="O107" s="748"/>
      <c r="Q107" s="746"/>
      <c r="R107" s="747"/>
      <c r="S107" s="747"/>
      <c r="T107" s="747"/>
      <c r="U107" s="747"/>
      <c r="V107" s="747"/>
      <c r="W107" s="747"/>
      <c r="X107" s="747"/>
      <c r="Y107" s="747"/>
      <c r="Z107" s="747"/>
      <c r="AA107" s="747"/>
      <c r="AB107" s="747"/>
      <c r="AC107" s="747"/>
      <c r="AD107" s="748"/>
      <c r="AF107" s="746"/>
      <c r="AG107" s="747"/>
      <c r="AH107" s="747"/>
      <c r="AI107" s="747"/>
      <c r="AJ107" s="747"/>
      <c r="AK107" s="747"/>
      <c r="AL107" s="747"/>
      <c r="AM107" s="747"/>
      <c r="AN107" s="747"/>
      <c r="AO107" s="747"/>
      <c r="AP107" s="747"/>
      <c r="AQ107" s="747"/>
      <c r="AR107" s="747"/>
      <c r="AS107" s="748"/>
      <c r="AU107" s="605"/>
    </row>
    <row r="108" spans="2:47" x14ac:dyDescent="0.3">
      <c r="B108" s="746"/>
      <c r="C108" s="747"/>
      <c r="D108" s="747"/>
      <c r="E108" s="747"/>
      <c r="F108" s="747"/>
      <c r="G108" s="747"/>
      <c r="H108" s="747"/>
      <c r="I108" s="747"/>
      <c r="J108" s="747"/>
      <c r="K108" s="747"/>
      <c r="L108" s="747"/>
      <c r="M108" s="747"/>
      <c r="N108" s="747"/>
      <c r="O108" s="748"/>
      <c r="Q108" s="746"/>
      <c r="R108" s="747"/>
      <c r="S108" s="747"/>
      <c r="T108" s="747"/>
      <c r="U108" s="747"/>
      <c r="V108" s="747"/>
      <c r="W108" s="747"/>
      <c r="X108" s="747"/>
      <c r="Y108" s="747"/>
      <c r="Z108" s="747"/>
      <c r="AA108" s="747"/>
      <c r="AB108" s="747"/>
      <c r="AC108" s="747"/>
      <c r="AD108" s="748"/>
      <c r="AF108" s="746"/>
      <c r="AG108" s="747"/>
      <c r="AH108" s="747"/>
      <c r="AI108" s="747"/>
      <c r="AJ108" s="747"/>
      <c r="AK108" s="747"/>
      <c r="AL108" s="747"/>
      <c r="AM108" s="747"/>
      <c r="AN108" s="747"/>
      <c r="AO108" s="747"/>
      <c r="AP108" s="747"/>
      <c r="AQ108" s="747"/>
      <c r="AR108" s="747"/>
      <c r="AS108" s="748"/>
      <c r="AU108" s="605"/>
    </row>
    <row r="109" spans="2:47" x14ac:dyDescent="0.3">
      <c r="B109" s="746"/>
      <c r="C109" s="747"/>
      <c r="D109" s="747"/>
      <c r="E109" s="747"/>
      <c r="F109" s="747"/>
      <c r="G109" s="747"/>
      <c r="H109" s="747"/>
      <c r="I109" s="747"/>
      <c r="J109" s="747"/>
      <c r="K109" s="747"/>
      <c r="L109" s="747"/>
      <c r="M109" s="747"/>
      <c r="N109" s="747"/>
      <c r="O109" s="748"/>
      <c r="Q109" s="746"/>
      <c r="R109" s="747"/>
      <c r="S109" s="747"/>
      <c r="T109" s="747"/>
      <c r="U109" s="747"/>
      <c r="V109" s="747"/>
      <c r="W109" s="747"/>
      <c r="X109" s="747"/>
      <c r="Y109" s="747"/>
      <c r="Z109" s="747"/>
      <c r="AA109" s="747"/>
      <c r="AB109" s="747"/>
      <c r="AC109" s="747"/>
      <c r="AD109" s="748"/>
      <c r="AF109" s="746"/>
      <c r="AG109" s="747"/>
      <c r="AH109" s="747"/>
      <c r="AI109" s="747"/>
      <c r="AJ109" s="747"/>
      <c r="AK109" s="747"/>
      <c r="AL109" s="747"/>
      <c r="AM109" s="747"/>
      <c r="AN109" s="747"/>
      <c r="AO109" s="747"/>
      <c r="AP109" s="747"/>
      <c r="AQ109" s="747"/>
      <c r="AR109" s="747"/>
      <c r="AS109" s="748"/>
      <c r="AU109" s="605"/>
    </row>
    <row r="110" spans="2:47" x14ac:dyDescent="0.3">
      <c r="B110" s="746"/>
      <c r="C110" s="747"/>
      <c r="D110" s="747"/>
      <c r="E110" s="747"/>
      <c r="F110" s="747"/>
      <c r="G110" s="747"/>
      <c r="H110" s="747"/>
      <c r="I110" s="747"/>
      <c r="J110" s="747"/>
      <c r="K110" s="747"/>
      <c r="L110" s="747"/>
      <c r="M110" s="747"/>
      <c r="N110" s="747"/>
      <c r="O110" s="748"/>
      <c r="Q110" s="746"/>
      <c r="R110" s="747"/>
      <c r="S110" s="747"/>
      <c r="T110" s="747"/>
      <c r="U110" s="747"/>
      <c r="V110" s="747"/>
      <c r="W110" s="747"/>
      <c r="X110" s="747"/>
      <c r="Y110" s="747"/>
      <c r="Z110" s="747"/>
      <c r="AA110" s="747"/>
      <c r="AB110" s="747"/>
      <c r="AC110" s="747"/>
      <c r="AD110" s="748"/>
      <c r="AF110" s="746"/>
      <c r="AG110" s="747"/>
      <c r="AH110" s="747"/>
      <c r="AI110" s="747"/>
      <c r="AJ110" s="747"/>
      <c r="AK110" s="747"/>
      <c r="AL110" s="747"/>
      <c r="AM110" s="747"/>
      <c r="AN110" s="747"/>
      <c r="AO110" s="747"/>
      <c r="AP110" s="747"/>
      <c r="AQ110" s="747"/>
      <c r="AR110" s="747"/>
      <c r="AS110" s="748"/>
      <c r="AU110" s="605"/>
    </row>
    <row r="111" spans="2:47" x14ac:dyDescent="0.3">
      <c r="B111" s="746"/>
      <c r="C111" s="747"/>
      <c r="D111" s="747"/>
      <c r="E111" s="747"/>
      <c r="F111" s="747"/>
      <c r="G111" s="747"/>
      <c r="H111" s="747"/>
      <c r="I111" s="747"/>
      <c r="J111" s="747"/>
      <c r="K111" s="747"/>
      <c r="L111" s="747"/>
      <c r="M111" s="747"/>
      <c r="N111" s="747"/>
      <c r="O111" s="748"/>
      <c r="Q111" s="746"/>
      <c r="R111" s="747"/>
      <c r="S111" s="747"/>
      <c r="T111" s="747"/>
      <c r="U111" s="747"/>
      <c r="V111" s="747"/>
      <c r="W111" s="747"/>
      <c r="X111" s="747"/>
      <c r="Y111" s="747"/>
      <c r="Z111" s="747"/>
      <c r="AA111" s="747"/>
      <c r="AB111" s="747"/>
      <c r="AC111" s="747"/>
      <c r="AD111" s="748"/>
      <c r="AF111" s="746"/>
      <c r="AG111" s="747"/>
      <c r="AH111" s="747"/>
      <c r="AI111" s="747"/>
      <c r="AJ111" s="747"/>
      <c r="AK111" s="747"/>
      <c r="AL111" s="747"/>
      <c r="AM111" s="747"/>
      <c r="AN111" s="747"/>
      <c r="AO111" s="747"/>
      <c r="AP111" s="747"/>
      <c r="AQ111" s="747"/>
      <c r="AR111" s="747"/>
      <c r="AS111" s="748"/>
      <c r="AU111" s="605"/>
    </row>
    <row r="112" spans="2:47" x14ac:dyDescent="0.3">
      <c r="B112" s="746"/>
      <c r="C112" s="747"/>
      <c r="D112" s="747"/>
      <c r="E112" s="747"/>
      <c r="F112" s="747"/>
      <c r="G112" s="747"/>
      <c r="H112" s="747"/>
      <c r="I112" s="747"/>
      <c r="J112" s="747"/>
      <c r="K112" s="747"/>
      <c r="L112" s="747"/>
      <c r="M112" s="747"/>
      <c r="N112" s="747"/>
      <c r="O112" s="748"/>
      <c r="Q112" s="746"/>
      <c r="R112" s="747"/>
      <c r="S112" s="747"/>
      <c r="T112" s="747"/>
      <c r="U112" s="747"/>
      <c r="V112" s="747"/>
      <c r="W112" s="747"/>
      <c r="X112" s="747"/>
      <c r="Y112" s="747"/>
      <c r="Z112" s="747"/>
      <c r="AA112" s="747"/>
      <c r="AB112" s="747"/>
      <c r="AC112" s="747"/>
      <c r="AD112" s="748"/>
      <c r="AF112" s="746"/>
      <c r="AG112" s="747"/>
      <c r="AH112" s="747"/>
      <c r="AI112" s="747"/>
      <c r="AJ112" s="747"/>
      <c r="AK112" s="747"/>
      <c r="AL112" s="747"/>
      <c r="AM112" s="747"/>
      <c r="AN112" s="747"/>
      <c r="AO112" s="747"/>
      <c r="AP112" s="747"/>
      <c r="AQ112" s="747"/>
      <c r="AR112" s="747"/>
      <c r="AS112" s="748"/>
      <c r="AU112" s="605"/>
    </row>
    <row r="113" spans="2:47" x14ac:dyDescent="0.3">
      <c r="B113" s="746"/>
      <c r="C113" s="747"/>
      <c r="D113" s="747"/>
      <c r="E113" s="747"/>
      <c r="F113" s="747"/>
      <c r="G113" s="747"/>
      <c r="H113" s="747"/>
      <c r="I113" s="747"/>
      <c r="J113" s="747"/>
      <c r="K113" s="747"/>
      <c r="L113" s="747"/>
      <c r="M113" s="747"/>
      <c r="N113" s="747"/>
      <c r="O113" s="748"/>
      <c r="Q113" s="746"/>
      <c r="R113" s="747"/>
      <c r="S113" s="747"/>
      <c r="T113" s="747"/>
      <c r="U113" s="747"/>
      <c r="V113" s="747"/>
      <c r="W113" s="747"/>
      <c r="X113" s="747"/>
      <c r="Y113" s="747"/>
      <c r="Z113" s="747"/>
      <c r="AA113" s="747"/>
      <c r="AB113" s="747"/>
      <c r="AC113" s="747"/>
      <c r="AD113" s="748"/>
      <c r="AF113" s="746"/>
      <c r="AG113" s="747"/>
      <c r="AH113" s="747"/>
      <c r="AI113" s="747"/>
      <c r="AJ113" s="747"/>
      <c r="AK113" s="747"/>
      <c r="AL113" s="747"/>
      <c r="AM113" s="747"/>
      <c r="AN113" s="747"/>
      <c r="AO113" s="747"/>
      <c r="AP113" s="747"/>
      <c r="AQ113" s="747"/>
      <c r="AR113" s="747"/>
      <c r="AS113" s="748"/>
      <c r="AU113" s="605"/>
    </row>
    <row r="114" spans="2:47" x14ac:dyDescent="0.3">
      <c r="B114" s="746"/>
      <c r="C114" s="747"/>
      <c r="D114" s="747"/>
      <c r="E114" s="747"/>
      <c r="F114" s="747"/>
      <c r="G114" s="747"/>
      <c r="H114" s="747"/>
      <c r="I114" s="747"/>
      <c r="J114" s="747"/>
      <c r="K114" s="747"/>
      <c r="L114" s="747"/>
      <c r="M114" s="747"/>
      <c r="N114" s="747"/>
      <c r="O114" s="748"/>
      <c r="Q114" s="746"/>
      <c r="R114" s="747"/>
      <c r="S114" s="747"/>
      <c r="T114" s="747"/>
      <c r="U114" s="747"/>
      <c r="V114" s="747"/>
      <c r="W114" s="747"/>
      <c r="X114" s="747"/>
      <c r="Y114" s="747"/>
      <c r="Z114" s="747"/>
      <c r="AA114" s="747"/>
      <c r="AB114" s="747"/>
      <c r="AC114" s="747"/>
      <c r="AD114" s="748"/>
      <c r="AF114" s="746"/>
      <c r="AG114" s="747"/>
      <c r="AH114" s="747"/>
      <c r="AI114" s="747"/>
      <c r="AJ114" s="747"/>
      <c r="AK114" s="747"/>
      <c r="AL114" s="747"/>
      <c r="AM114" s="747"/>
      <c r="AN114" s="747"/>
      <c r="AO114" s="747"/>
      <c r="AP114" s="747"/>
      <c r="AQ114" s="747"/>
      <c r="AR114" s="747"/>
      <c r="AS114" s="748"/>
      <c r="AU114" s="605"/>
    </row>
    <row r="115" spans="2:47" x14ac:dyDescent="0.3">
      <c r="B115" s="746"/>
      <c r="C115" s="747"/>
      <c r="D115" s="747"/>
      <c r="E115" s="747"/>
      <c r="F115" s="747"/>
      <c r="G115" s="747"/>
      <c r="H115" s="747"/>
      <c r="I115" s="747"/>
      <c r="J115" s="747"/>
      <c r="K115" s="747"/>
      <c r="L115" s="747"/>
      <c r="M115" s="747"/>
      <c r="N115" s="747"/>
      <c r="O115" s="748"/>
      <c r="Q115" s="746"/>
      <c r="R115" s="747"/>
      <c r="S115" s="747"/>
      <c r="T115" s="747"/>
      <c r="U115" s="747"/>
      <c r="V115" s="747"/>
      <c r="W115" s="747"/>
      <c r="X115" s="747"/>
      <c r="Y115" s="747"/>
      <c r="Z115" s="747"/>
      <c r="AA115" s="747"/>
      <c r="AB115" s="747"/>
      <c r="AC115" s="747"/>
      <c r="AD115" s="748"/>
      <c r="AF115" s="746"/>
      <c r="AG115" s="747"/>
      <c r="AH115" s="747"/>
      <c r="AI115" s="747"/>
      <c r="AJ115" s="747"/>
      <c r="AK115" s="747"/>
      <c r="AL115" s="747"/>
      <c r="AM115" s="747"/>
      <c r="AN115" s="747"/>
      <c r="AO115" s="747"/>
      <c r="AP115" s="747"/>
      <c r="AQ115" s="747"/>
      <c r="AR115" s="747"/>
      <c r="AS115" s="748"/>
      <c r="AU115" s="605"/>
    </row>
    <row r="116" spans="2:47" x14ac:dyDescent="0.3">
      <c r="B116" s="746"/>
      <c r="C116" s="747"/>
      <c r="D116" s="747"/>
      <c r="E116" s="747"/>
      <c r="F116" s="747"/>
      <c r="G116" s="747"/>
      <c r="H116" s="747"/>
      <c r="I116" s="747"/>
      <c r="J116" s="747"/>
      <c r="K116" s="747"/>
      <c r="L116" s="747"/>
      <c r="M116" s="747"/>
      <c r="N116" s="747"/>
      <c r="O116" s="748"/>
      <c r="Q116" s="746"/>
      <c r="R116" s="747"/>
      <c r="S116" s="747"/>
      <c r="T116" s="747"/>
      <c r="U116" s="747"/>
      <c r="V116" s="747"/>
      <c r="W116" s="747"/>
      <c r="X116" s="747"/>
      <c r="Y116" s="747"/>
      <c r="Z116" s="747"/>
      <c r="AA116" s="747"/>
      <c r="AB116" s="747"/>
      <c r="AC116" s="747"/>
      <c r="AD116" s="748"/>
      <c r="AF116" s="746"/>
      <c r="AG116" s="747"/>
      <c r="AH116" s="747"/>
      <c r="AI116" s="747"/>
      <c r="AJ116" s="747"/>
      <c r="AK116" s="747"/>
      <c r="AL116" s="747"/>
      <c r="AM116" s="747"/>
      <c r="AN116" s="747"/>
      <c r="AO116" s="747"/>
      <c r="AP116" s="747"/>
      <c r="AQ116" s="747"/>
      <c r="AR116" s="747"/>
      <c r="AS116" s="748"/>
      <c r="AU116" s="605"/>
    </row>
    <row r="117" spans="2:47" x14ac:dyDescent="0.3">
      <c r="B117" s="746"/>
      <c r="C117" s="747"/>
      <c r="D117" s="747"/>
      <c r="E117" s="747"/>
      <c r="F117" s="747"/>
      <c r="G117" s="747"/>
      <c r="H117" s="747"/>
      <c r="I117" s="747"/>
      <c r="J117" s="747"/>
      <c r="K117" s="747"/>
      <c r="L117" s="747"/>
      <c r="M117" s="747"/>
      <c r="N117" s="747"/>
      <c r="O117" s="748"/>
      <c r="Q117" s="746"/>
      <c r="R117" s="747"/>
      <c r="S117" s="747"/>
      <c r="T117" s="747"/>
      <c r="U117" s="747"/>
      <c r="V117" s="747"/>
      <c r="W117" s="747"/>
      <c r="X117" s="747"/>
      <c r="Y117" s="747"/>
      <c r="Z117" s="747"/>
      <c r="AA117" s="747"/>
      <c r="AB117" s="747"/>
      <c r="AC117" s="747"/>
      <c r="AD117" s="748"/>
      <c r="AF117" s="746"/>
      <c r="AG117" s="747"/>
      <c r="AH117" s="747"/>
      <c r="AI117" s="747"/>
      <c r="AJ117" s="747"/>
      <c r="AK117" s="747"/>
      <c r="AL117" s="747"/>
      <c r="AM117" s="747"/>
      <c r="AN117" s="747"/>
      <c r="AO117" s="747"/>
      <c r="AP117" s="747"/>
      <c r="AQ117" s="747"/>
      <c r="AR117" s="747"/>
      <c r="AS117" s="748"/>
      <c r="AU117" s="605"/>
    </row>
    <row r="118" spans="2:47" x14ac:dyDescent="0.3">
      <c r="B118" s="746"/>
      <c r="C118" s="747"/>
      <c r="D118" s="747"/>
      <c r="E118" s="747"/>
      <c r="F118" s="747"/>
      <c r="G118" s="747"/>
      <c r="H118" s="747"/>
      <c r="I118" s="747"/>
      <c r="J118" s="747"/>
      <c r="K118" s="747"/>
      <c r="L118" s="747"/>
      <c r="M118" s="747"/>
      <c r="N118" s="747"/>
      <c r="O118" s="748"/>
      <c r="Q118" s="746"/>
      <c r="R118" s="747"/>
      <c r="S118" s="747"/>
      <c r="T118" s="747"/>
      <c r="U118" s="747"/>
      <c r="V118" s="747"/>
      <c r="W118" s="747"/>
      <c r="X118" s="747"/>
      <c r="Y118" s="747"/>
      <c r="Z118" s="747"/>
      <c r="AA118" s="747"/>
      <c r="AB118" s="747"/>
      <c r="AC118" s="747"/>
      <c r="AD118" s="748"/>
      <c r="AF118" s="746"/>
      <c r="AG118" s="747"/>
      <c r="AH118" s="747"/>
      <c r="AI118" s="747"/>
      <c r="AJ118" s="747"/>
      <c r="AK118" s="747"/>
      <c r="AL118" s="747"/>
      <c r="AM118" s="747"/>
      <c r="AN118" s="747"/>
      <c r="AO118" s="747"/>
      <c r="AP118" s="747"/>
      <c r="AQ118" s="747"/>
      <c r="AR118" s="747"/>
      <c r="AS118" s="748"/>
      <c r="AU118" s="605"/>
    </row>
    <row r="119" spans="2:47" x14ac:dyDescent="0.3">
      <c r="B119" s="746"/>
      <c r="C119" s="747"/>
      <c r="D119" s="747"/>
      <c r="E119" s="747"/>
      <c r="F119" s="747"/>
      <c r="G119" s="747"/>
      <c r="H119" s="747"/>
      <c r="I119" s="747"/>
      <c r="J119" s="747"/>
      <c r="K119" s="747"/>
      <c r="L119" s="747"/>
      <c r="M119" s="747"/>
      <c r="N119" s="747"/>
      <c r="O119" s="748"/>
      <c r="Q119" s="746"/>
      <c r="R119" s="747"/>
      <c r="S119" s="747"/>
      <c r="T119" s="747"/>
      <c r="U119" s="747"/>
      <c r="V119" s="747"/>
      <c r="W119" s="747"/>
      <c r="X119" s="747"/>
      <c r="Y119" s="747"/>
      <c r="Z119" s="747"/>
      <c r="AA119" s="747"/>
      <c r="AB119" s="747"/>
      <c r="AC119" s="747"/>
      <c r="AD119" s="748"/>
      <c r="AF119" s="746"/>
      <c r="AG119" s="747"/>
      <c r="AH119" s="747"/>
      <c r="AI119" s="747"/>
      <c r="AJ119" s="747"/>
      <c r="AK119" s="747"/>
      <c r="AL119" s="747"/>
      <c r="AM119" s="747"/>
      <c r="AN119" s="747"/>
      <c r="AO119" s="747"/>
      <c r="AP119" s="747"/>
      <c r="AQ119" s="747"/>
      <c r="AR119" s="747"/>
      <c r="AS119" s="748"/>
      <c r="AU119" s="605"/>
    </row>
    <row r="120" spans="2:47" x14ac:dyDescent="0.3">
      <c r="B120" s="746"/>
      <c r="C120" s="747"/>
      <c r="D120" s="747"/>
      <c r="E120" s="747"/>
      <c r="F120" s="747"/>
      <c r="G120" s="747"/>
      <c r="H120" s="747"/>
      <c r="I120" s="747"/>
      <c r="J120" s="747"/>
      <c r="K120" s="747"/>
      <c r="L120" s="747"/>
      <c r="M120" s="747"/>
      <c r="N120" s="747"/>
      <c r="O120" s="748"/>
      <c r="Q120" s="746"/>
      <c r="R120" s="747"/>
      <c r="S120" s="747"/>
      <c r="T120" s="747"/>
      <c r="U120" s="747"/>
      <c r="V120" s="747"/>
      <c r="W120" s="747"/>
      <c r="X120" s="747"/>
      <c r="Y120" s="747"/>
      <c r="Z120" s="747"/>
      <c r="AA120" s="747"/>
      <c r="AB120" s="747"/>
      <c r="AC120" s="747"/>
      <c r="AD120" s="748"/>
      <c r="AF120" s="746"/>
      <c r="AG120" s="747"/>
      <c r="AH120" s="747"/>
      <c r="AI120" s="747"/>
      <c r="AJ120" s="747"/>
      <c r="AK120" s="747"/>
      <c r="AL120" s="747"/>
      <c r="AM120" s="747"/>
      <c r="AN120" s="747"/>
      <c r="AO120" s="747"/>
      <c r="AP120" s="747"/>
      <c r="AQ120" s="747"/>
      <c r="AR120" s="747"/>
      <c r="AS120" s="748"/>
      <c r="AU120" s="605"/>
    </row>
    <row r="121" spans="2:47" x14ac:dyDescent="0.3">
      <c r="B121" s="746"/>
      <c r="C121" s="747"/>
      <c r="D121" s="747"/>
      <c r="E121" s="747"/>
      <c r="F121" s="747"/>
      <c r="G121" s="747"/>
      <c r="H121" s="747"/>
      <c r="I121" s="747"/>
      <c r="J121" s="747"/>
      <c r="K121" s="747"/>
      <c r="L121" s="747"/>
      <c r="M121" s="747"/>
      <c r="N121" s="747"/>
      <c r="O121" s="748"/>
      <c r="Q121" s="746"/>
      <c r="R121" s="747"/>
      <c r="S121" s="747"/>
      <c r="T121" s="747"/>
      <c r="U121" s="747"/>
      <c r="V121" s="747"/>
      <c r="W121" s="747"/>
      <c r="X121" s="747"/>
      <c r="Y121" s="747"/>
      <c r="Z121" s="747"/>
      <c r="AA121" s="747"/>
      <c r="AB121" s="747"/>
      <c r="AC121" s="747"/>
      <c r="AD121" s="748"/>
      <c r="AF121" s="746"/>
      <c r="AG121" s="747"/>
      <c r="AH121" s="747"/>
      <c r="AI121" s="747"/>
      <c r="AJ121" s="747"/>
      <c r="AK121" s="747"/>
      <c r="AL121" s="747"/>
      <c r="AM121" s="747"/>
      <c r="AN121" s="747"/>
      <c r="AO121" s="747"/>
      <c r="AP121" s="747"/>
      <c r="AQ121" s="747"/>
      <c r="AR121" s="747"/>
      <c r="AS121" s="748"/>
      <c r="AU121" s="605"/>
    </row>
    <row r="122" spans="2:47" x14ac:dyDescent="0.3">
      <c r="B122" s="746"/>
      <c r="C122" s="747"/>
      <c r="D122" s="747"/>
      <c r="E122" s="747"/>
      <c r="F122" s="747"/>
      <c r="G122" s="747"/>
      <c r="H122" s="747"/>
      <c r="I122" s="747"/>
      <c r="J122" s="747"/>
      <c r="K122" s="747"/>
      <c r="L122" s="747"/>
      <c r="M122" s="747"/>
      <c r="N122" s="747"/>
      <c r="O122" s="748"/>
      <c r="Q122" s="746"/>
      <c r="R122" s="747"/>
      <c r="S122" s="747"/>
      <c r="T122" s="747"/>
      <c r="U122" s="747"/>
      <c r="V122" s="747"/>
      <c r="W122" s="747"/>
      <c r="X122" s="747"/>
      <c r="Y122" s="747"/>
      <c r="Z122" s="747"/>
      <c r="AA122" s="747"/>
      <c r="AB122" s="747"/>
      <c r="AC122" s="747"/>
      <c r="AD122" s="748"/>
      <c r="AF122" s="746"/>
      <c r="AG122" s="747"/>
      <c r="AH122" s="747"/>
      <c r="AI122" s="747"/>
      <c r="AJ122" s="747"/>
      <c r="AK122" s="747"/>
      <c r="AL122" s="747"/>
      <c r="AM122" s="747"/>
      <c r="AN122" s="747"/>
      <c r="AO122" s="747"/>
      <c r="AP122" s="747"/>
      <c r="AQ122" s="747"/>
      <c r="AR122" s="747"/>
      <c r="AS122" s="748"/>
      <c r="AU122" s="605"/>
    </row>
    <row r="123" spans="2:47" x14ac:dyDescent="0.3">
      <c r="B123" s="746"/>
      <c r="C123" s="747"/>
      <c r="D123" s="747"/>
      <c r="E123" s="747"/>
      <c r="F123" s="747"/>
      <c r="G123" s="747"/>
      <c r="H123" s="747"/>
      <c r="I123" s="747"/>
      <c r="J123" s="747"/>
      <c r="K123" s="747"/>
      <c r="L123" s="747"/>
      <c r="M123" s="747"/>
      <c r="N123" s="747"/>
      <c r="O123" s="748"/>
      <c r="Q123" s="746"/>
      <c r="R123" s="747"/>
      <c r="S123" s="747"/>
      <c r="T123" s="747"/>
      <c r="U123" s="747"/>
      <c r="V123" s="747"/>
      <c r="W123" s="747"/>
      <c r="X123" s="747"/>
      <c r="Y123" s="747"/>
      <c r="Z123" s="747"/>
      <c r="AA123" s="747"/>
      <c r="AB123" s="747"/>
      <c r="AC123" s="747"/>
      <c r="AD123" s="748"/>
      <c r="AF123" s="746"/>
      <c r="AG123" s="747"/>
      <c r="AH123" s="747"/>
      <c r="AI123" s="747"/>
      <c r="AJ123" s="747"/>
      <c r="AK123" s="747"/>
      <c r="AL123" s="747"/>
      <c r="AM123" s="747"/>
      <c r="AN123" s="747"/>
      <c r="AO123" s="747"/>
      <c r="AP123" s="747"/>
      <c r="AQ123" s="747"/>
      <c r="AR123" s="747"/>
      <c r="AS123" s="748"/>
      <c r="AU123" s="605"/>
    </row>
    <row r="124" spans="2:47" x14ac:dyDescent="0.3">
      <c r="B124" s="746"/>
      <c r="C124" s="747"/>
      <c r="D124" s="747"/>
      <c r="E124" s="747"/>
      <c r="F124" s="747"/>
      <c r="G124" s="747"/>
      <c r="H124" s="747"/>
      <c r="I124" s="747"/>
      <c r="J124" s="747"/>
      <c r="K124" s="747"/>
      <c r="L124" s="747"/>
      <c r="M124" s="747"/>
      <c r="N124" s="747"/>
      <c r="O124" s="748"/>
      <c r="Q124" s="746"/>
      <c r="R124" s="747"/>
      <c r="S124" s="747"/>
      <c r="T124" s="747"/>
      <c r="U124" s="747"/>
      <c r="V124" s="747"/>
      <c r="W124" s="747"/>
      <c r="X124" s="747"/>
      <c r="Y124" s="747"/>
      <c r="Z124" s="747"/>
      <c r="AA124" s="747"/>
      <c r="AB124" s="747"/>
      <c r="AC124" s="747"/>
      <c r="AD124" s="748"/>
      <c r="AF124" s="746"/>
      <c r="AG124" s="747"/>
      <c r="AH124" s="747"/>
      <c r="AI124" s="747"/>
      <c r="AJ124" s="747"/>
      <c r="AK124" s="747"/>
      <c r="AL124" s="747"/>
      <c r="AM124" s="747"/>
      <c r="AN124" s="747"/>
      <c r="AO124" s="747"/>
      <c r="AP124" s="747"/>
      <c r="AQ124" s="747"/>
      <c r="AR124" s="747"/>
      <c r="AS124" s="748"/>
      <c r="AU124" s="605"/>
    </row>
    <row r="125" spans="2:47" x14ac:dyDescent="0.3">
      <c r="B125" s="746"/>
      <c r="C125" s="747"/>
      <c r="D125" s="747"/>
      <c r="E125" s="747"/>
      <c r="F125" s="747"/>
      <c r="G125" s="747"/>
      <c r="H125" s="747"/>
      <c r="I125" s="747"/>
      <c r="J125" s="747"/>
      <c r="K125" s="747"/>
      <c r="L125" s="747"/>
      <c r="M125" s="747"/>
      <c r="N125" s="747"/>
      <c r="O125" s="748"/>
      <c r="Q125" s="746"/>
      <c r="R125" s="747"/>
      <c r="S125" s="747"/>
      <c r="T125" s="747"/>
      <c r="U125" s="747"/>
      <c r="V125" s="747"/>
      <c r="W125" s="747"/>
      <c r="X125" s="747"/>
      <c r="Y125" s="747"/>
      <c r="Z125" s="747"/>
      <c r="AA125" s="747"/>
      <c r="AB125" s="747"/>
      <c r="AC125" s="747"/>
      <c r="AD125" s="748"/>
      <c r="AF125" s="746"/>
      <c r="AG125" s="747"/>
      <c r="AH125" s="747"/>
      <c r="AI125" s="747"/>
      <c r="AJ125" s="747"/>
      <c r="AK125" s="747"/>
      <c r="AL125" s="747"/>
      <c r="AM125" s="747"/>
      <c r="AN125" s="747"/>
      <c r="AO125" s="747"/>
      <c r="AP125" s="747"/>
      <c r="AQ125" s="747"/>
      <c r="AR125" s="747"/>
      <c r="AS125" s="748"/>
      <c r="AU125" s="605"/>
    </row>
    <row r="126" spans="2:47" x14ac:dyDescent="0.3">
      <c r="B126" s="746"/>
      <c r="C126" s="747"/>
      <c r="D126" s="747"/>
      <c r="E126" s="747"/>
      <c r="F126" s="747"/>
      <c r="G126" s="747"/>
      <c r="H126" s="747"/>
      <c r="I126" s="747"/>
      <c r="J126" s="747"/>
      <c r="K126" s="747"/>
      <c r="L126" s="747"/>
      <c r="M126" s="747"/>
      <c r="N126" s="747"/>
      <c r="O126" s="748"/>
      <c r="Q126" s="746"/>
      <c r="R126" s="747"/>
      <c r="S126" s="747"/>
      <c r="T126" s="747"/>
      <c r="U126" s="747"/>
      <c r="V126" s="747"/>
      <c r="W126" s="747"/>
      <c r="X126" s="747"/>
      <c r="Y126" s="747"/>
      <c r="Z126" s="747"/>
      <c r="AA126" s="747"/>
      <c r="AB126" s="747"/>
      <c r="AC126" s="747"/>
      <c r="AD126" s="748"/>
      <c r="AF126" s="746"/>
      <c r="AG126" s="747"/>
      <c r="AH126" s="747"/>
      <c r="AI126" s="747"/>
      <c r="AJ126" s="747"/>
      <c r="AK126" s="747"/>
      <c r="AL126" s="747"/>
      <c r="AM126" s="747"/>
      <c r="AN126" s="747"/>
      <c r="AO126" s="747"/>
      <c r="AP126" s="747"/>
      <c r="AQ126" s="747"/>
      <c r="AR126" s="747"/>
      <c r="AS126" s="748"/>
      <c r="AU126" s="605"/>
    </row>
    <row r="127" spans="2:47" x14ac:dyDescent="0.3">
      <c r="B127" s="746"/>
      <c r="C127" s="747"/>
      <c r="D127" s="747"/>
      <c r="E127" s="747"/>
      <c r="F127" s="747"/>
      <c r="G127" s="747"/>
      <c r="H127" s="747"/>
      <c r="I127" s="747"/>
      <c r="J127" s="747"/>
      <c r="K127" s="747"/>
      <c r="L127" s="747"/>
      <c r="M127" s="747"/>
      <c r="N127" s="747"/>
      <c r="O127" s="748"/>
      <c r="Q127" s="746"/>
      <c r="R127" s="747"/>
      <c r="S127" s="747"/>
      <c r="T127" s="747"/>
      <c r="U127" s="747"/>
      <c r="V127" s="747"/>
      <c r="W127" s="747"/>
      <c r="X127" s="747"/>
      <c r="Y127" s="747"/>
      <c r="Z127" s="747"/>
      <c r="AA127" s="747"/>
      <c r="AB127" s="747"/>
      <c r="AC127" s="747"/>
      <c r="AD127" s="748"/>
      <c r="AF127" s="746"/>
      <c r="AG127" s="747"/>
      <c r="AH127" s="747"/>
      <c r="AI127" s="747"/>
      <c r="AJ127" s="747"/>
      <c r="AK127" s="747"/>
      <c r="AL127" s="747"/>
      <c r="AM127" s="747"/>
      <c r="AN127" s="747"/>
      <c r="AO127" s="747"/>
      <c r="AP127" s="747"/>
      <c r="AQ127" s="747"/>
      <c r="AR127" s="747"/>
      <c r="AS127" s="748"/>
      <c r="AU127" s="605"/>
    </row>
    <row r="128" spans="2:47" x14ac:dyDescent="0.3">
      <c r="B128" s="746"/>
      <c r="C128" s="747"/>
      <c r="D128" s="747"/>
      <c r="E128" s="747"/>
      <c r="F128" s="747"/>
      <c r="G128" s="747"/>
      <c r="H128" s="747"/>
      <c r="I128" s="747"/>
      <c r="J128" s="747"/>
      <c r="K128" s="747"/>
      <c r="L128" s="747"/>
      <c r="M128" s="747"/>
      <c r="N128" s="747"/>
      <c r="O128" s="748"/>
      <c r="Q128" s="746"/>
      <c r="R128" s="747"/>
      <c r="S128" s="747"/>
      <c r="T128" s="747"/>
      <c r="U128" s="747"/>
      <c r="V128" s="747"/>
      <c r="W128" s="747"/>
      <c r="X128" s="747"/>
      <c r="Y128" s="747"/>
      <c r="Z128" s="747"/>
      <c r="AA128" s="747"/>
      <c r="AB128" s="747"/>
      <c r="AC128" s="747"/>
      <c r="AD128" s="748"/>
      <c r="AF128" s="746"/>
      <c r="AG128" s="747"/>
      <c r="AH128" s="747"/>
      <c r="AI128" s="747"/>
      <c r="AJ128" s="747"/>
      <c r="AK128" s="747"/>
      <c r="AL128" s="747"/>
      <c r="AM128" s="747"/>
      <c r="AN128" s="747"/>
      <c r="AO128" s="747"/>
      <c r="AP128" s="747"/>
      <c r="AQ128" s="747"/>
      <c r="AR128" s="747"/>
      <c r="AS128" s="748"/>
      <c r="AU128" s="605"/>
    </row>
    <row r="129" spans="2:47" x14ac:dyDescent="0.3">
      <c r="B129" s="746"/>
      <c r="C129" s="747"/>
      <c r="D129" s="747"/>
      <c r="E129" s="747"/>
      <c r="F129" s="747"/>
      <c r="G129" s="747"/>
      <c r="H129" s="747"/>
      <c r="I129" s="747"/>
      <c r="J129" s="747"/>
      <c r="K129" s="747"/>
      <c r="L129" s="747"/>
      <c r="M129" s="747"/>
      <c r="N129" s="747"/>
      <c r="O129" s="748"/>
      <c r="Q129" s="746"/>
      <c r="R129" s="747"/>
      <c r="S129" s="747"/>
      <c r="T129" s="747"/>
      <c r="U129" s="747"/>
      <c r="V129" s="747"/>
      <c r="W129" s="747"/>
      <c r="X129" s="747"/>
      <c r="Y129" s="747"/>
      <c r="Z129" s="747"/>
      <c r="AA129" s="747"/>
      <c r="AB129" s="747"/>
      <c r="AC129" s="747"/>
      <c r="AD129" s="748"/>
      <c r="AF129" s="746"/>
      <c r="AG129" s="747"/>
      <c r="AH129" s="747"/>
      <c r="AI129" s="747"/>
      <c r="AJ129" s="747"/>
      <c r="AK129" s="747"/>
      <c r="AL129" s="747"/>
      <c r="AM129" s="747"/>
      <c r="AN129" s="747"/>
      <c r="AO129" s="747"/>
      <c r="AP129" s="747"/>
      <c r="AQ129" s="747"/>
      <c r="AR129" s="747"/>
      <c r="AS129" s="748"/>
      <c r="AU129" s="605"/>
    </row>
    <row r="130" spans="2:47" x14ac:dyDescent="0.3">
      <c r="B130" s="746"/>
      <c r="C130" s="747"/>
      <c r="D130" s="747"/>
      <c r="E130" s="747"/>
      <c r="F130" s="747"/>
      <c r="G130" s="747"/>
      <c r="H130" s="747"/>
      <c r="I130" s="747"/>
      <c r="J130" s="747"/>
      <c r="K130" s="747"/>
      <c r="L130" s="747"/>
      <c r="M130" s="747"/>
      <c r="N130" s="747"/>
      <c r="O130" s="748"/>
      <c r="Q130" s="746"/>
      <c r="R130" s="747"/>
      <c r="S130" s="747"/>
      <c r="T130" s="747"/>
      <c r="U130" s="747"/>
      <c r="V130" s="747"/>
      <c r="W130" s="747"/>
      <c r="X130" s="747"/>
      <c r="Y130" s="747"/>
      <c r="Z130" s="747"/>
      <c r="AA130" s="747"/>
      <c r="AB130" s="747"/>
      <c r="AC130" s="747"/>
      <c r="AD130" s="748"/>
      <c r="AF130" s="746"/>
      <c r="AG130" s="747"/>
      <c r="AH130" s="747"/>
      <c r="AI130" s="747"/>
      <c r="AJ130" s="747"/>
      <c r="AK130" s="747"/>
      <c r="AL130" s="747"/>
      <c r="AM130" s="747"/>
      <c r="AN130" s="747"/>
      <c r="AO130" s="747"/>
      <c r="AP130" s="747"/>
      <c r="AQ130" s="747"/>
      <c r="AR130" s="747"/>
      <c r="AS130" s="748"/>
      <c r="AU130" s="605"/>
    </row>
    <row r="131" spans="2:47" ht="17.25" thickBot="1" x14ac:dyDescent="0.35">
      <c r="B131" s="749"/>
      <c r="C131" s="750"/>
      <c r="D131" s="750"/>
      <c r="E131" s="750"/>
      <c r="F131" s="750"/>
      <c r="G131" s="750"/>
      <c r="H131" s="750"/>
      <c r="I131" s="750"/>
      <c r="J131" s="750"/>
      <c r="K131" s="750"/>
      <c r="L131" s="750"/>
      <c r="M131" s="750"/>
      <c r="N131" s="750"/>
      <c r="O131" s="751"/>
      <c r="Q131" s="749"/>
      <c r="R131" s="750"/>
      <c r="S131" s="750"/>
      <c r="T131" s="750"/>
      <c r="U131" s="750"/>
      <c r="V131" s="750"/>
      <c r="W131" s="750"/>
      <c r="X131" s="750"/>
      <c r="Y131" s="750"/>
      <c r="Z131" s="750"/>
      <c r="AA131" s="750"/>
      <c r="AB131" s="750"/>
      <c r="AC131" s="750"/>
      <c r="AD131" s="751"/>
      <c r="AF131" s="749"/>
      <c r="AG131" s="750"/>
      <c r="AH131" s="750"/>
      <c r="AI131" s="750"/>
      <c r="AJ131" s="750"/>
      <c r="AK131" s="750"/>
      <c r="AL131" s="750"/>
      <c r="AM131" s="750"/>
      <c r="AN131" s="750"/>
      <c r="AO131" s="750"/>
      <c r="AP131" s="750"/>
      <c r="AQ131" s="750"/>
      <c r="AR131" s="750"/>
      <c r="AS131" s="751"/>
      <c r="AU131" s="605"/>
    </row>
    <row r="132" spans="2:47" ht="17.25" thickBot="1" x14ac:dyDescent="0.35">
      <c r="AU132" s="605"/>
    </row>
    <row r="133" spans="2:47" ht="18" thickBot="1" x14ac:dyDescent="0.35">
      <c r="B133" s="70" t="s">
        <v>570</v>
      </c>
      <c r="C133" s="71"/>
      <c r="D133" s="71"/>
      <c r="E133" s="71"/>
      <c r="F133" s="71"/>
      <c r="G133" s="71"/>
      <c r="H133" s="71"/>
      <c r="I133" s="71"/>
      <c r="J133" s="71"/>
      <c r="K133" s="71"/>
      <c r="L133" s="71"/>
      <c r="M133" s="71"/>
      <c r="N133" s="71"/>
      <c r="O133" s="72"/>
      <c r="Q133" s="73" t="s">
        <v>571</v>
      </c>
      <c r="R133" s="353"/>
      <c r="S133" s="353"/>
      <c r="T133" s="353"/>
      <c r="U133" s="353"/>
      <c r="V133" s="353"/>
      <c r="W133" s="353"/>
      <c r="X133" s="353"/>
      <c r="Y133" s="353"/>
      <c r="Z133" s="353"/>
      <c r="AA133" s="353"/>
      <c r="AB133" s="353"/>
      <c r="AC133" s="353"/>
      <c r="AD133" s="353"/>
      <c r="AE133" s="353"/>
      <c r="AF133" s="353"/>
      <c r="AG133" s="353"/>
      <c r="AH133" s="353"/>
      <c r="AI133" s="353"/>
      <c r="AJ133" s="353"/>
      <c r="AK133" s="353"/>
      <c r="AL133" s="353"/>
      <c r="AM133" s="353"/>
      <c r="AN133" s="353"/>
      <c r="AO133" s="353"/>
      <c r="AP133" s="353"/>
      <c r="AQ133" s="353"/>
      <c r="AR133" s="353"/>
      <c r="AS133" s="74"/>
      <c r="AU133" s="605"/>
    </row>
    <row r="134" spans="2:47" x14ac:dyDescent="0.3">
      <c r="B134" s="752"/>
      <c r="C134" s="753"/>
      <c r="D134" s="753"/>
      <c r="E134" s="753"/>
      <c r="F134" s="753"/>
      <c r="G134" s="753"/>
      <c r="H134" s="753"/>
      <c r="I134" s="753"/>
      <c r="J134" s="753"/>
      <c r="K134" s="753"/>
      <c r="L134" s="753"/>
      <c r="M134" s="753"/>
      <c r="N134" s="753"/>
      <c r="O134" s="754"/>
      <c r="Q134" s="752"/>
      <c r="R134" s="753"/>
      <c r="S134" s="753"/>
      <c r="T134" s="753"/>
      <c r="U134" s="753"/>
      <c r="V134" s="753"/>
      <c r="W134" s="753"/>
      <c r="X134" s="753"/>
      <c r="Y134" s="753"/>
      <c r="Z134" s="753"/>
      <c r="AA134" s="753"/>
      <c r="AB134" s="753"/>
      <c r="AC134" s="753"/>
      <c r="AD134" s="753"/>
      <c r="AE134" s="753"/>
      <c r="AF134" s="753"/>
      <c r="AG134" s="753"/>
      <c r="AH134" s="753"/>
      <c r="AI134" s="753"/>
      <c r="AJ134" s="753"/>
      <c r="AK134" s="753"/>
      <c r="AL134" s="753"/>
      <c r="AM134" s="753"/>
      <c r="AN134" s="753"/>
      <c r="AO134" s="753"/>
      <c r="AP134" s="753"/>
      <c r="AQ134" s="753"/>
      <c r="AR134" s="753"/>
      <c r="AS134" s="754"/>
      <c r="AU134" s="605"/>
    </row>
    <row r="135" spans="2:47" x14ac:dyDescent="0.3">
      <c r="B135" s="746"/>
      <c r="C135" s="747"/>
      <c r="D135" s="747"/>
      <c r="E135" s="747"/>
      <c r="F135" s="747"/>
      <c r="G135" s="747"/>
      <c r="H135" s="747"/>
      <c r="I135" s="747"/>
      <c r="J135" s="747"/>
      <c r="K135" s="747"/>
      <c r="L135" s="747"/>
      <c r="M135" s="747"/>
      <c r="N135" s="747"/>
      <c r="O135" s="748"/>
      <c r="Q135" s="746"/>
      <c r="R135" s="747"/>
      <c r="S135" s="747"/>
      <c r="T135" s="747"/>
      <c r="U135" s="747"/>
      <c r="V135" s="747"/>
      <c r="W135" s="747"/>
      <c r="X135" s="747"/>
      <c r="Y135" s="747"/>
      <c r="Z135" s="747"/>
      <c r="AA135" s="747"/>
      <c r="AB135" s="747"/>
      <c r="AC135" s="747"/>
      <c r="AD135" s="747"/>
      <c r="AE135" s="747"/>
      <c r="AF135" s="747"/>
      <c r="AG135" s="747"/>
      <c r="AH135" s="747"/>
      <c r="AI135" s="747"/>
      <c r="AJ135" s="747"/>
      <c r="AK135" s="747"/>
      <c r="AL135" s="747"/>
      <c r="AM135" s="747"/>
      <c r="AN135" s="747"/>
      <c r="AO135" s="747"/>
      <c r="AP135" s="747"/>
      <c r="AQ135" s="747"/>
      <c r="AR135" s="747"/>
      <c r="AS135" s="748"/>
      <c r="AU135" s="605"/>
    </row>
    <row r="136" spans="2:47" x14ac:dyDescent="0.3">
      <c r="B136" s="746"/>
      <c r="C136" s="747"/>
      <c r="D136" s="747"/>
      <c r="E136" s="747"/>
      <c r="F136" s="747"/>
      <c r="G136" s="747"/>
      <c r="H136" s="747"/>
      <c r="I136" s="747"/>
      <c r="J136" s="747"/>
      <c r="K136" s="747"/>
      <c r="L136" s="747"/>
      <c r="M136" s="747"/>
      <c r="N136" s="747"/>
      <c r="O136" s="748"/>
      <c r="Q136" s="746"/>
      <c r="R136" s="747"/>
      <c r="S136" s="747"/>
      <c r="T136" s="747"/>
      <c r="U136" s="747"/>
      <c r="V136" s="747"/>
      <c r="W136" s="747"/>
      <c r="X136" s="747"/>
      <c r="Y136" s="747"/>
      <c r="Z136" s="747"/>
      <c r="AA136" s="747"/>
      <c r="AB136" s="747"/>
      <c r="AC136" s="747"/>
      <c r="AD136" s="747"/>
      <c r="AE136" s="747"/>
      <c r="AF136" s="747"/>
      <c r="AG136" s="747"/>
      <c r="AH136" s="747"/>
      <c r="AI136" s="747"/>
      <c r="AJ136" s="747"/>
      <c r="AK136" s="747"/>
      <c r="AL136" s="747"/>
      <c r="AM136" s="747"/>
      <c r="AN136" s="747"/>
      <c r="AO136" s="747"/>
      <c r="AP136" s="747"/>
      <c r="AQ136" s="747"/>
      <c r="AR136" s="747"/>
      <c r="AS136" s="748"/>
      <c r="AU136" s="605"/>
    </row>
    <row r="137" spans="2:47" x14ac:dyDescent="0.3">
      <c r="B137" s="746"/>
      <c r="C137" s="747"/>
      <c r="D137" s="747"/>
      <c r="E137" s="747"/>
      <c r="F137" s="747"/>
      <c r="G137" s="747"/>
      <c r="H137" s="747"/>
      <c r="I137" s="747"/>
      <c r="J137" s="747"/>
      <c r="K137" s="747"/>
      <c r="L137" s="747"/>
      <c r="M137" s="747"/>
      <c r="N137" s="747"/>
      <c r="O137" s="748"/>
      <c r="Q137" s="746"/>
      <c r="R137" s="747"/>
      <c r="S137" s="747"/>
      <c r="T137" s="747"/>
      <c r="U137" s="747"/>
      <c r="V137" s="747"/>
      <c r="W137" s="747"/>
      <c r="X137" s="747"/>
      <c r="Y137" s="747"/>
      <c r="Z137" s="747"/>
      <c r="AA137" s="747"/>
      <c r="AB137" s="747"/>
      <c r="AC137" s="747"/>
      <c r="AD137" s="747"/>
      <c r="AE137" s="747"/>
      <c r="AF137" s="747"/>
      <c r="AG137" s="747"/>
      <c r="AH137" s="747"/>
      <c r="AI137" s="747"/>
      <c r="AJ137" s="747"/>
      <c r="AK137" s="747"/>
      <c r="AL137" s="747"/>
      <c r="AM137" s="747"/>
      <c r="AN137" s="747"/>
      <c r="AO137" s="747"/>
      <c r="AP137" s="747"/>
      <c r="AQ137" s="747"/>
      <c r="AR137" s="747"/>
      <c r="AS137" s="748"/>
      <c r="AU137" s="605"/>
    </row>
    <row r="138" spans="2:47" x14ac:dyDescent="0.3">
      <c r="B138" s="746"/>
      <c r="C138" s="747"/>
      <c r="D138" s="747"/>
      <c r="E138" s="747"/>
      <c r="F138" s="747"/>
      <c r="G138" s="747"/>
      <c r="H138" s="747"/>
      <c r="I138" s="747"/>
      <c r="J138" s="747"/>
      <c r="K138" s="747"/>
      <c r="L138" s="747"/>
      <c r="M138" s="747"/>
      <c r="N138" s="747"/>
      <c r="O138" s="748"/>
      <c r="Q138" s="746"/>
      <c r="R138" s="747"/>
      <c r="S138" s="747"/>
      <c r="T138" s="747"/>
      <c r="U138" s="747"/>
      <c r="V138" s="747"/>
      <c r="W138" s="747"/>
      <c r="X138" s="747"/>
      <c r="Y138" s="747"/>
      <c r="Z138" s="747"/>
      <c r="AA138" s="747"/>
      <c r="AB138" s="747"/>
      <c r="AC138" s="747"/>
      <c r="AD138" s="747"/>
      <c r="AE138" s="747"/>
      <c r="AF138" s="747"/>
      <c r="AG138" s="747"/>
      <c r="AH138" s="747"/>
      <c r="AI138" s="747"/>
      <c r="AJ138" s="747"/>
      <c r="AK138" s="747"/>
      <c r="AL138" s="747"/>
      <c r="AM138" s="747"/>
      <c r="AN138" s="747"/>
      <c r="AO138" s="747"/>
      <c r="AP138" s="747"/>
      <c r="AQ138" s="747"/>
      <c r="AR138" s="747"/>
      <c r="AS138" s="748"/>
      <c r="AU138" s="605"/>
    </row>
    <row r="139" spans="2:47" x14ac:dyDescent="0.3">
      <c r="B139" s="746"/>
      <c r="C139" s="747"/>
      <c r="D139" s="747"/>
      <c r="E139" s="747"/>
      <c r="F139" s="747"/>
      <c r="G139" s="747"/>
      <c r="H139" s="747"/>
      <c r="I139" s="747"/>
      <c r="J139" s="747"/>
      <c r="K139" s="747"/>
      <c r="L139" s="747"/>
      <c r="M139" s="747"/>
      <c r="N139" s="747"/>
      <c r="O139" s="748"/>
      <c r="Q139" s="746"/>
      <c r="R139" s="747"/>
      <c r="S139" s="747"/>
      <c r="T139" s="747"/>
      <c r="U139" s="747"/>
      <c r="V139" s="747"/>
      <c r="W139" s="747"/>
      <c r="X139" s="747"/>
      <c r="Y139" s="747"/>
      <c r="Z139" s="747"/>
      <c r="AA139" s="747"/>
      <c r="AB139" s="747"/>
      <c r="AC139" s="747"/>
      <c r="AD139" s="747"/>
      <c r="AE139" s="747"/>
      <c r="AF139" s="747"/>
      <c r="AG139" s="747"/>
      <c r="AH139" s="747"/>
      <c r="AI139" s="747"/>
      <c r="AJ139" s="747"/>
      <c r="AK139" s="747"/>
      <c r="AL139" s="747"/>
      <c r="AM139" s="747"/>
      <c r="AN139" s="747"/>
      <c r="AO139" s="747"/>
      <c r="AP139" s="747"/>
      <c r="AQ139" s="747"/>
      <c r="AR139" s="747"/>
      <c r="AS139" s="748"/>
      <c r="AU139" s="605"/>
    </row>
    <row r="140" spans="2:47" x14ac:dyDescent="0.3">
      <c r="B140" s="746"/>
      <c r="C140" s="747"/>
      <c r="D140" s="747"/>
      <c r="E140" s="747"/>
      <c r="F140" s="747"/>
      <c r="G140" s="747"/>
      <c r="H140" s="747"/>
      <c r="I140" s="747"/>
      <c r="J140" s="747"/>
      <c r="K140" s="747"/>
      <c r="L140" s="747"/>
      <c r="M140" s="747"/>
      <c r="N140" s="747"/>
      <c r="O140" s="748"/>
      <c r="Q140" s="746"/>
      <c r="R140" s="747"/>
      <c r="S140" s="747"/>
      <c r="T140" s="747"/>
      <c r="U140" s="747"/>
      <c r="V140" s="747"/>
      <c r="W140" s="747"/>
      <c r="X140" s="747"/>
      <c r="Y140" s="747"/>
      <c r="Z140" s="747"/>
      <c r="AA140" s="747"/>
      <c r="AB140" s="747"/>
      <c r="AC140" s="747"/>
      <c r="AD140" s="747"/>
      <c r="AE140" s="747"/>
      <c r="AF140" s="747"/>
      <c r="AG140" s="747"/>
      <c r="AH140" s="747"/>
      <c r="AI140" s="747"/>
      <c r="AJ140" s="747"/>
      <c r="AK140" s="747"/>
      <c r="AL140" s="747"/>
      <c r="AM140" s="747"/>
      <c r="AN140" s="747"/>
      <c r="AO140" s="747"/>
      <c r="AP140" s="747"/>
      <c r="AQ140" s="747"/>
      <c r="AR140" s="747"/>
      <c r="AS140" s="748"/>
      <c r="AU140" s="605"/>
    </row>
    <row r="141" spans="2:47" x14ac:dyDescent="0.3">
      <c r="B141" s="746"/>
      <c r="C141" s="747"/>
      <c r="D141" s="747"/>
      <c r="E141" s="747"/>
      <c r="F141" s="747"/>
      <c r="G141" s="747"/>
      <c r="H141" s="747"/>
      <c r="I141" s="747"/>
      <c r="J141" s="747"/>
      <c r="K141" s="747"/>
      <c r="L141" s="747"/>
      <c r="M141" s="747"/>
      <c r="N141" s="747"/>
      <c r="O141" s="748"/>
      <c r="Q141" s="746"/>
      <c r="R141" s="747"/>
      <c r="S141" s="747"/>
      <c r="T141" s="747"/>
      <c r="U141" s="747"/>
      <c r="V141" s="747"/>
      <c r="W141" s="747"/>
      <c r="X141" s="747"/>
      <c r="Y141" s="747"/>
      <c r="Z141" s="747"/>
      <c r="AA141" s="747"/>
      <c r="AB141" s="747"/>
      <c r="AC141" s="747"/>
      <c r="AD141" s="747"/>
      <c r="AE141" s="747"/>
      <c r="AF141" s="747"/>
      <c r="AG141" s="747"/>
      <c r="AH141" s="747"/>
      <c r="AI141" s="747"/>
      <c r="AJ141" s="747"/>
      <c r="AK141" s="747"/>
      <c r="AL141" s="747"/>
      <c r="AM141" s="747"/>
      <c r="AN141" s="747"/>
      <c r="AO141" s="747"/>
      <c r="AP141" s="747"/>
      <c r="AQ141" s="747"/>
      <c r="AR141" s="747"/>
      <c r="AS141" s="748"/>
      <c r="AU141" s="605"/>
    </row>
    <row r="142" spans="2:47" x14ac:dyDescent="0.3">
      <c r="B142" s="746"/>
      <c r="C142" s="747"/>
      <c r="D142" s="747"/>
      <c r="E142" s="747"/>
      <c r="F142" s="747"/>
      <c r="G142" s="747"/>
      <c r="H142" s="747"/>
      <c r="I142" s="747"/>
      <c r="J142" s="747"/>
      <c r="K142" s="747"/>
      <c r="L142" s="747"/>
      <c r="M142" s="747"/>
      <c r="N142" s="747"/>
      <c r="O142" s="748"/>
      <c r="Q142" s="746"/>
      <c r="R142" s="747"/>
      <c r="S142" s="747"/>
      <c r="T142" s="747"/>
      <c r="U142" s="747"/>
      <c r="V142" s="747"/>
      <c r="W142" s="747"/>
      <c r="X142" s="747"/>
      <c r="Y142" s="747"/>
      <c r="Z142" s="747"/>
      <c r="AA142" s="747"/>
      <c r="AB142" s="747"/>
      <c r="AC142" s="747"/>
      <c r="AD142" s="747"/>
      <c r="AE142" s="747"/>
      <c r="AF142" s="747"/>
      <c r="AG142" s="747"/>
      <c r="AH142" s="747"/>
      <c r="AI142" s="747"/>
      <c r="AJ142" s="747"/>
      <c r="AK142" s="747"/>
      <c r="AL142" s="747"/>
      <c r="AM142" s="747"/>
      <c r="AN142" s="747"/>
      <c r="AO142" s="747"/>
      <c r="AP142" s="747"/>
      <c r="AQ142" s="747"/>
      <c r="AR142" s="747"/>
      <c r="AS142" s="748"/>
      <c r="AU142" s="605"/>
    </row>
    <row r="143" spans="2:47" x14ac:dyDescent="0.3">
      <c r="B143" s="746"/>
      <c r="C143" s="747"/>
      <c r="D143" s="747"/>
      <c r="E143" s="747"/>
      <c r="F143" s="747"/>
      <c r="G143" s="747"/>
      <c r="H143" s="747"/>
      <c r="I143" s="747"/>
      <c r="J143" s="747"/>
      <c r="K143" s="747"/>
      <c r="L143" s="747"/>
      <c r="M143" s="747"/>
      <c r="N143" s="747"/>
      <c r="O143" s="748"/>
      <c r="Q143" s="746"/>
      <c r="R143" s="747"/>
      <c r="S143" s="747"/>
      <c r="T143" s="747"/>
      <c r="U143" s="747"/>
      <c r="V143" s="747"/>
      <c r="W143" s="747"/>
      <c r="X143" s="747"/>
      <c r="Y143" s="747"/>
      <c r="Z143" s="747"/>
      <c r="AA143" s="747"/>
      <c r="AB143" s="747"/>
      <c r="AC143" s="747"/>
      <c r="AD143" s="747"/>
      <c r="AE143" s="747"/>
      <c r="AF143" s="747"/>
      <c r="AG143" s="747"/>
      <c r="AH143" s="747"/>
      <c r="AI143" s="747"/>
      <c r="AJ143" s="747"/>
      <c r="AK143" s="747"/>
      <c r="AL143" s="747"/>
      <c r="AM143" s="747"/>
      <c r="AN143" s="747"/>
      <c r="AO143" s="747"/>
      <c r="AP143" s="747"/>
      <c r="AQ143" s="747"/>
      <c r="AR143" s="747"/>
      <c r="AS143" s="748"/>
      <c r="AU143" s="605"/>
    </row>
    <row r="144" spans="2:47" x14ac:dyDescent="0.3">
      <c r="B144" s="746"/>
      <c r="C144" s="747"/>
      <c r="D144" s="747"/>
      <c r="E144" s="747"/>
      <c r="F144" s="747"/>
      <c r="G144" s="747"/>
      <c r="H144" s="747"/>
      <c r="I144" s="747"/>
      <c r="J144" s="747"/>
      <c r="K144" s="747"/>
      <c r="L144" s="747"/>
      <c r="M144" s="747"/>
      <c r="N144" s="747"/>
      <c r="O144" s="748"/>
      <c r="Q144" s="746"/>
      <c r="R144" s="747"/>
      <c r="S144" s="747"/>
      <c r="T144" s="747"/>
      <c r="U144" s="747"/>
      <c r="V144" s="747"/>
      <c r="W144" s="747"/>
      <c r="X144" s="747"/>
      <c r="Y144" s="747"/>
      <c r="Z144" s="747"/>
      <c r="AA144" s="747"/>
      <c r="AB144" s="747"/>
      <c r="AC144" s="747"/>
      <c r="AD144" s="747"/>
      <c r="AE144" s="747"/>
      <c r="AF144" s="747"/>
      <c r="AG144" s="747"/>
      <c r="AH144" s="747"/>
      <c r="AI144" s="747"/>
      <c r="AJ144" s="747"/>
      <c r="AK144" s="747"/>
      <c r="AL144" s="747"/>
      <c r="AM144" s="747"/>
      <c r="AN144" s="747"/>
      <c r="AO144" s="747"/>
      <c r="AP144" s="747"/>
      <c r="AQ144" s="747"/>
      <c r="AR144" s="747"/>
      <c r="AS144" s="748"/>
      <c r="AU144" s="605"/>
    </row>
    <row r="145" spans="2:47" x14ac:dyDescent="0.3">
      <c r="B145" s="746"/>
      <c r="C145" s="747"/>
      <c r="D145" s="747"/>
      <c r="E145" s="747"/>
      <c r="F145" s="747"/>
      <c r="G145" s="747"/>
      <c r="H145" s="747"/>
      <c r="I145" s="747"/>
      <c r="J145" s="747"/>
      <c r="K145" s="747"/>
      <c r="L145" s="747"/>
      <c r="M145" s="747"/>
      <c r="N145" s="747"/>
      <c r="O145" s="748"/>
      <c r="Q145" s="746"/>
      <c r="R145" s="747"/>
      <c r="S145" s="747"/>
      <c r="T145" s="747"/>
      <c r="U145" s="747"/>
      <c r="V145" s="747"/>
      <c r="W145" s="747"/>
      <c r="X145" s="747"/>
      <c r="Y145" s="747"/>
      <c r="Z145" s="747"/>
      <c r="AA145" s="747"/>
      <c r="AB145" s="747"/>
      <c r="AC145" s="747"/>
      <c r="AD145" s="747"/>
      <c r="AE145" s="747"/>
      <c r="AF145" s="747"/>
      <c r="AG145" s="747"/>
      <c r="AH145" s="747"/>
      <c r="AI145" s="747"/>
      <c r="AJ145" s="747"/>
      <c r="AK145" s="747"/>
      <c r="AL145" s="747"/>
      <c r="AM145" s="747"/>
      <c r="AN145" s="747"/>
      <c r="AO145" s="747"/>
      <c r="AP145" s="747"/>
      <c r="AQ145" s="747"/>
      <c r="AR145" s="747"/>
      <c r="AS145" s="748"/>
      <c r="AU145" s="605"/>
    </row>
    <row r="146" spans="2:47" x14ac:dyDescent="0.3">
      <c r="B146" s="746"/>
      <c r="C146" s="747"/>
      <c r="D146" s="747"/>
      <c r="E146" s="747"/>
      <c r="F146" s="747"/>
      <c r="G146" s="747"/>
      <c r="H146" s="747"/>
      <c r="I146" s="747"/>
      <c r="J146" s="747"/>
      <c r="K146" s="747"/>
      <c r="L146" s="747"/>
      <c r="M146" s="747"/>
      <c r="N146" s="747"/>
      <c r="O146" s="748"/>
      <c r="Q146" s="746"/>
      <c r="R146" s="747"/>
      <c r="S146" s="747"/>
      <c r="T146" s="747"/>
      <c r="U146" s="747"/>
      <c r="V146" s="747"/>
      <c r="W146" s="747"/>
      <c r="X146" s="747"/>
      <c r="Y146" s="747"/>
      <c r="Z146" s="747"/>
      <c r="AA146" s="747"/>
      <c r="AB146" s="747"/>
      <c r="AC146" s="747"/>
      <c r="AD146" s="747"/>
      <c r="AE146" s="747"/>
      <c r="AF146" s="747"/>
      <c r="AG146" s="747"/>
      <c r="AH146" s="747"/>
      <c r="AI146" s="747"/>
      <c r="AJ146" s="747"/>
      <c r="AK146" s="747"/>
      <c r="AL146" s="747"/>
      <c r="AM146" s="747"/>
      <c r="AN146" s="747"/>
      <c r="AO146" s="747"/>
      <c r="AP146" s="747"/>
      <c r="AQ146" s="747"/>
      <c r="AR146" s="747"/>
      <c r="AS146" s="748"/>
      <c r="AU146" s="605"/>
    </row>
    <row r="147" spans="2:47" x14ac:dyDescent="0.3">
      <c r="B147" s="746"/>
      <c r="C147" s="747"/>
      <c r="D147" s="747"/>
      <c r="E147" s="747"/>
      <c r="F147" s="747"/>
      <c r="G147" s="747"/>
      <c r="H147" s="747"/>
      <c r="I147" s="747"/>
      <c r="J147" s="747"/>
      <c r="K147" s="747"/>
      <c r="L147" s="747"/>
      <c r="M147" s="747"/>
      <c r="N147" s="747"/>
      <c r="O147" s="748"/>
      <c r="Q147" s="746"/>
      <c r="R147" s="747"/>
      <c r="S147" s="747"/>
      <c r="T147" s="747"/>
      <c r="U147" s="747"/>
      <c r="V147" s="747"/>
      <c r="W147" s="747"/>
      <c r="X147" s="747"/>
      <c r="Y147" s="747"/>
      <c r="Z147" s="747"/>
      <c r="AA147" s="747"/>
      <c r="AB147" s="747"/>
      <c r="AC147" s="747"/>
      <c r="AD147" s="747"/>
      <c r="AE147" s="747"/>
      <c r="AF147" s="747"/>
      <c r="AG147" s="747"/>
      <c r="AH147" s="747"/>
      <c r="AI147" s="747"/>
      <c r="AJ147" s="747"/>
      <c r="AK147" s="747"/>
      <c r="AL147" s="747"/>
      <c r="AM147" s="747"/>
      <c r="AN147" s="747"/>
      <c r="AO147" s="747"/>
      <c r="AP147" s="747"/>
      <c r="AQ147" s="747"/>
      <c r="AR147" s="747"/>
      <c r="AS147" s="748"/>
      <c r="AU147" s="605"/>
    </row>
    <row r="148" spans="2:47" x14ac:dyDescent="0.3">
      <c r="B148" s="746"/>
      <c r="C148" s="747"/>
      <c r="D148" s="747"/>
      <c r="E148" s="747"/>
      <c r="F148" s="747"/>
      <c r="G148" s="747"/>
      <c r="H148" s="747"/>
      <c r="I148" s="747"/>
      <c r="J148" s="747"/>
      <c r="K148" s="747"/>
      <c r="L148" s="747"/>
      <c r="M148" s="747"/>
      <c r="N148" s="747"/>
      <c r="O148" s="748"/>
      <c r="Q148" s="746"/>
      <c r="R148" s="747"/>
      <c r="S148" s="747"/>
      <c r="T148" s="747"/>
      <c r="U148" s="747"/>
      <c r="V148" s="747"/>
      <c r="W148" s="747"/>
      <c r="X148" s="747"/>
      <c r="Y148" s="747"/>
      <c r="Z148" s="747"/>
      <c r="AA148" s="747"/>
      <c r="AB148" s="747"/>
      <c r="AC148" s="747"/>
      <c r="AD148" s="747"/>
      <c r="AE148" s="747"/>
      <c r="AF148" s="747"/>
      <c r="AG148" s="747"/>
      <c r="AH148" s="747"/>
      <c r="AI148" s="747"/>
      <c r="AJ148" s="747"/>
      <c r="AK148" s="747"/>
      <c r="AL148" s="747"/>
      <c r="AM148" s="747"/>
      <c r="AN148" s="747"/>
      <c r="AO148" s="747"/>
      <c r="AP148" s="747"/>
      <c r="AQ148" s="747"/>
      <c r="AR148" s="747"/>
      <c r="AS148" s="748"/>
      <c r="AU148" s="605"/>
    </row>
    <row r="149" spans="2:47" x14ac:dyDescent="0.3">
      <c r="B149" s="746"/>
      <c r="C149" s="747"/>
      <c r="D149" s="747"/>
      <c r="E149" s="747"/>
      <c r="F149" s="747"/>
      <c r="G149" s="747"/>
      <c r="H149" s="747"/>
      <c r="I149" s="747"/>
      <c r="J149" s="747"/>
      <c r="K149" s="747"/>
      <c r="L149" s="747"/>
      <c r="M149" s="747"/>
      <c r="N149" s="747"/>
      <c r="O149" s="748"/>
      <c r="Q149" s="746"/>
      <c r="R149" s="747"/>
      <c r="S149" s="747"/>
      <c r="T149" s="747"/>
      <c r="U149" s="747"/>
      <c r="V149" s="747"/>
      <c r="W149" s="747"/>
      <c r="X149" s="747"/>
      <c r="Y149" s="747"/>
      <c r="Z149" s="747"/>
      <c r="AA149" s="747"/>
      <c r="AB149" s="747"/>
      <c r="AC149" s="747"/>
      <c r="AD149" s="747"/>
      <c r="AE149" s="747"/>
      <c r="AF149" s="747"/>
      <c r="AG149" s="747"/>
      <c r="AH149" s="747"/>
      <c r="AI149" s="747"/>
      <c r="AJ149" s="747"/>
      <c r="AK149" s="747"/>
      <c r="AL149" s="747"/>
      <c r="AM149" s="747"/>
      <c r="AN149" s="747"/>
      <c r="AO149" s="747"/>
      <c r="AP149" s="747"/>
      <c r="AQ149" s="747"/>
      <c r="AR149" s="747"/>
      <c r="AS149" s="748"/>
      <c r="AU149" s="605"/>
    </row>
    <row r="150" spans="2:47" x14ac:dyDescent="0.3">
      <c r="B150" s="746"/>
      <c r="C150" s="747"/>
      <c r="D150" s="747"/>
      <c r="E150" s="747"/>
      <c r="F150" s="747"/>
      <c r="G150" s="747"/>
      <c r="H150" s="747"/>
      <c r="I150" s="747"/>
      <c r="J150" s="747"/>
      <c r="K150" s="747"/>
      <c r="L150" s="747"/>
      <c r="M150" s="747"/>
      <c r="N150" s="747"/>
      <c r="O150" s="748"/>
      <c r="Q150" s="746"/>
      <c r="R150" s="747"/>
      <c r="S150" s="747"/>
      <c r="T150" s="747"/>
      <c r="U150" s="747"/>
      <c r="V150" s="747"/>
      <c r="W150" s="747"/>
      <c r="X150" s="747"/>
      <c r="Y150" s="747"/>
      <c r="Z150" s="747"/>
      <c r="AA150" s="747"/>
      <c r="AB150" s="747"/>
      <c r="AC150" s="747"/>
      <c r="AD150" s="747"/>
      <c r="AE150" s="747"/>
      <c r="AF150" s="747"/>
      <c r="AG150" s="747"/>
      <c r="AH150" s="747"/>
      <c r="AI150" s="747"/>
      <c r="AJ150" s="747"/>
      <c r="AK150" s="747"/>
      <c r="AL150" s="747"/>
      <c r="AM150" s="747"/>
      <c r="AN150" s="747"/>
      <c r="AO150" s="747"/>
      <c r="AP150" s="747"/>
      <c r="AQ150" s="747"/>
      <c r="AR150" s="747"/>
      <c r="AS150" s="748"/>
      <c r="AU150" s="605"/>
    </row>
    <row r="151" spans="2:47" x14ac:dyDescent="0.3">
      <c r="B151" s="746"/>
      <c r="C151" s="747"/>
      <c r="D151" s="747"/>
      <c r="E151" s="747"/>
      <c r="F151" s="747"/>
      <c r="G151" s="747"/>
      <c r="H151" s="747"/>
      <c r="I151" s="747"/>
      <c r="J151" s="747"/>
      <c r="K151" s="747"/>
      <c r="L151" s="747"/>
      <c r="M151" s="747"/>
      <c r="N151" s="747"/>
      <c r="O151" s="748"/>
      <c r="Q151" s="746"/>
      <c r="R151" s="747"/>
      <c r="S151" s="747"/>
      <c r="T151" s="747"/>
      <c r="U151" s="747"/>
      <c r="V151" s="747"/>
      <c r="W151" s="747"/>
      <c r="X151" s="747"/>
      <c r="Y151" s="747"/>
      <c r="Z151" s="747"/>
      <c r="AA151" s="747"/>
      <c r="AB151" s="747"/>
      <c r="AC151" s="747"/>
      <c r="AD151" s="747"/>
      <c r="AE151" s="747"/>
      <c r="AF151" s="747"/>
      <c r="AG151" s="747"/>
      <c r="AH151" s="747"/>
      <c r="AI151" s="747"/>
      <c r="AJ151" s="747"/>
      <c r="AK151" s="747"/>
      <c r="AL151" s="747"/>
      <c r="AM151" s="747"/>
      <c r="AN151" s="747"/>
      <c r="AO151" s="747"/>
      <c r="AP151" s="747"/>
      <c r="AQ151" s="747"/>
      <c r="AR151" s="747"/>
      <c r="AS151" s="748"/>
      <c r="AU151" s="605"/>
    </row>
    <row r="152" spans="2:47" x14ac:dyDescent="0.3">
      <c r="B152" s="746"/>
      <c r="C152" s="747"/>
      <c r="D152" s="747"/>
      <c r="E152" s="747"/>
      <c r="F152" s="747"/>
      <c r="G152" s="747"/>
      <c r="H152" s="747"/>
      <c r="I152" s="747"/>
      <c r="J152" s="747"/>
      <c r="K152" s="747"/>
      <c r="L152" s="747"/>
      <c r="M152" s="747"/>
      <c r="N152" s="747"/>
      <c r="O152" s="748"/>
      <c r="Q152" s="746"/>
      <c r="R152" s="747"/>
      <c r="S152" s="747"/>
      <c r="T152" s="747"/>
      <c r="U152" s="747"/>
      <c r="V152" s="747"/>
      <c r="W152" s="747"/>
      <c r="X152" s="747"/>
      <c r="Y152" s="747"/>
      <c r="Z152" s="747"/>
      <c r="AA152" s="747"/>
      <c r="AB152" s="747"/>
      <c r="AC152" s="747"/>
      <c r="AD152" s="747"/>
      <c r="AE152" s="747"/>
      <c r="AF152" s="747"/>
      <c r="AG152" s="747"/>
      <c r="AH152" s="747"/>
      <c r="AI152" s="747"/>
      <c r="AJ152" s="747"/>
      <c r="AK152" s="747"/>
      <c r="AL152" s="747"/>
      <c r="AM152" s="747"/>
      <c r="AN152" s="747"/>
      <c r="AO152" s="747"/>
      <c r="AP152" s="747"/>
      <c r="AQ152" s="747"/>
      <c r="AR152" s="747"/>
      <c r="AS152" s="748"/>
      <c r="AU152" s="605"/>
    </row>
    <row r="153" spans="2:47" x14ac:dyDescent="0.3">
      <c r="B153" s="746"/>
      <c r="C153" s="747"/>
      <c r="D153" s="747"/>
      <c r="E153" s="747"/>
      <c r="F153" s="747"/>
      <c r="G153" s="747"/>
      <c r="H153" s="747"/>
      <c r="I153" s="747"/>
      <c r="J153" s="747"/>
      <c r="K153" s="747"/>
      <c r="L153" s="747"/>
      <c r="M153" s="747"/>
      <c r="N153" s="747"/>
      <c r="O153" s="748"/>
      <c r="Q153" s="746"/>
      <c r="R153" s="747"/>
      <c r="S153" s="747"/>
      <c r="T153" s="747"/>
      <c r="U153" s="747"/>
      <c r="V153" s="747"/>
      <c r="W153" s="747"/>
      <c r="X153" s="747"/>
      <c r="Y153" s="747"/>
      <c r="Z153" s="747"/>
      <c r="AA153" s="747"/>
      <c r="AB153" s="747"/>
      <c r="AC153" s="747"/>
      <c r="AD153" s="747"/>
      <c r="AE153" s="747"/>
      <c r="AF153" s="747"/>
      <c r="AG153" s="747"/>
      <c r="AH153" s="747"/>
      <c r="AI153" s="747"/>
      <c r="AJ153" s="747"/>
      <c r="AK153" s="747"/>
      <c r="AL153" s="747"/>
      <c r="AM153" s="747"/>
      <c r="AN153" s="747"/>
      <c r="AO153" s="747"/>
      <c r="AP153" s="747"/>
      <c r="AQ153" s="747"/>
      <c r="AR153" s="747"/>
      <c r="AS153" s="748"/>
      <c r="AU153" s="605"/>
    </row>
    <row r="154" spans="2:47" x14ac:dyDescent="0.3">
      <c r="B154" s="746"/>
      <c r="C154" s="747"/>
      <c r="D154" s="747"/>
      <c r="E154" s="747"/>
      <c r="F154" s="747"/>
      <c r="G154" s="747"/>
      <c r="H154" s="747"/>
      <c r="I154" s="747"/>
      <c r="J154" s="747"/>
      <c r="K154" s="747"/>
      <c r="L154" s="747"/>
      <c r="M154" s="747"/>
      <c r="N154" s="747"/>
      <c r="O154" s="748"/>
      <c r="Q154" s="746"/>
      <c r="R154" s="747"/>
      <c r="S154" s="747"/>
      <c r="T154" s="747"/>
      <c r="U154" s="747"/>
      <c r="V154" s="747"/>
      <c r="W154" s="747"/>
      <c r="X154" s="747"/>
      <c r="Y154" s="747"/>
      <c r="Z154" s="747"/>
      <c r="AA154" s="747"/>
      <c r="AB154" s="747"/>
      <c r="AC154" s="747"/>
      <c r="AD154" s="747"/>
      <c r="AE154" s="747"/>
      <c r="AF154" s="747"/>
      <c r="AG154" s="747"/>
      <c r="AH154" s="747"/>
      <c r="AI154" s="747"/>
      <c r="AJ154" s="747"/>
      <c r="AK154" s="747"/>
      <c r="AL154" s="747"/>
      <c r="AM154" s="747"/>
      <c r="AN154" s="747"/>
      <c r="AO154" s="747"/>
      <c r="AP154" s="747"/>
      <c r="AQ154" s="747"/>
      <c r="AR154" s="747"/>
      <c r="AS154" s="748"/>
      <c r="AU154" s="605"/>
    </row>
    <row r="155" spans="2:47" x14ac:dyDescent="0.3">
      <c r="B155" s="746"/>
      <c r="C155" s="747"/>
      <c r="D155" s="747"/>
      <c r="E155" s="747"/>
      <c r="F155" s="747"/>
      <c r="G155" s="747"/>
      <c r="H155" s="747"/>
      <c r="I155" s="747"/>
      <c r="J155" s="747"/>
      <c r="K155" s="747"/>
      <c r="L155" s="747"/>
      <c r="M155" s="747"/>
      <c r="N155" s="747"/>
      <c r="O155" s="748"/>
      <c r="Q155" s="746"/>
      <c r="R155" s="747"/>
      <c r="S155" s="747"/>
      <c r="T155" s="747"/>
      <c r="U155" s="747"/>
      <c r="V155" s="747"/>
      <c r="W155" s="747"/>
      <c r="X155" s="747"/>
      <c r="Y155" s="747"/>
      <c r="Z155" s="747"/>
      <c r="AA155" s="747"/>
      <c r="AB155" s="747"/>
      <c r="AC155" s="747"/>
      <c r="AD155" s="747"/>
      <c r="AE155" s="747"/>
      <c r="AF155" s="747"/>
      <c r="AG155" s="747"/>
      <c r="AH155" s="747"/>
      <c r="AI155" s="747"/>
      <c r="AJ155" s="747"/>
      <c r="AK155" s="747"/>
      <c r="AL155" s="747"/>
      <c r="AM155" s="747"/>
      <c r="AN155" s="747"/>
      <c r="AO155" s="747"/>
      <c r="AP155" s="747"/>
      <c r="AQ155" s="747"/>
      <c r="AR155" s="747"/>
      <c r="AS155" s="748"/>
      <c r="AU155" s="605"/>
    </row>
    <row r="156" spans="2:47" x14ac:dyDescent="0.3">
      <c r="B156" s="746"/>
      <c r="C156" s="747"/>
      <c r="D156" s="747"/>
      <c r="E156" s="747"/>
      <c r="F156" s="747"/>
      <c r="G156" s="747"/>
      <c r="H156" s="747"/>
      <c r="I156" s="747"/>
      <c r="J156" s="747"/>
      <c r="K156" s="747"/>
      <c r="L156" s="747"/>
      <c r="M156" s="747"/>
      <c r="N156" s="747"/>
      <c r="O156" s="748"/>
      <c r="Q156" s="746"/>
      <c r="R156" s="747"/>
      <c r="S156" s="747"/>
      <c r="T156" s="747"/>
      <c r="U156" s="747"/>
      <c r="V156" s="747"/>
      <c r="W156" s="747"/>
      <c r="X156" s="747"/>
      <c r="Y156" s="747"/>
      <c r="Z156" s="747"/>
      <c r="AA156" s="747"/>
      <c r="AB156" s="747"/>
      <c r="AC156" s="747"/>
      <c r="AD156" s="747"/>
      <c r="AE156" s="747"/>
      <c r="AF156" s="747"/>
      <c r="AG156" s="747"/>
      <c r="AH156" s="747"/>
      <c r="AI156" s="747"/>
      <c r="AJ156" s="747"/>
      <c r="AK156" s="747"/>
      <c r="AL156" s="747"/>
      <c r="AM156" s="747"/>
      <c r="AN156" s="747"/>
      <c r="AO156" s="747"/>
      <c r="AP156" s="747"/>
      <c r="AQ156" s="747"/>
      <c r="AR156" s="747"/>
      <c r="AS156" s="748"/>
      <c r="AU156" s="605"/>
    </row>
    <row r="157" spans="2:47" x14ac:dyDescent="0.3">
      <c r="B157" s="746"/>
      <c r="C157" s="747"/>
      <c r="D157" s="747"/>
      <c r="E157" s="747"/>
      <c r="F157" s="747"/>
      <c r="G157" s="747"/>
      <c r="H157" s="747"/>
      <c r="I157" s="747"/>
      <c r="J157" s="747"/>
      <c r="K157" s="747"/>
      <c r="L157" s="747"/>
      <c r="M157" s="747"/>
      <c r="N157" s="747"/>
      <c r="O157" s="748"/>
      <c r="Q157" s="746"/>
      <c r="R157" s="747"/>
      <c r="S157" s="747"/>
      <c r="T157" s="747"/>
      <c r="U157" s="747"/>
      <c r="V157" s="747"/>
      <c r="W157" s="747"/>
      <c r="X157" s="747"/>
      <c r="Y157" s="747"/>
      <c r="Z157" s="747"/>
      <c r="AA157" s="747"/>
      <c r="AB157" s="747"/>
      <c r="AC157" s="747"/>
      <c r="AD157" s="747"/>
      <c r="AE157" s="747"/>
      <c r="AF157" s="747"/>
      <c r="AG157" s="747"/>
      <c r="AH157" s="747"/>
      <c r="AI157" s="747"/>
      <c r="AJ157" s="747"/>
      <c r="AK157" s="747"/>
      <c r="AL157" s="747"/>
      <c r="AM157" s="747"/>
      <c r="AN157" s="747"/>
      <c r="AO157" s="747"/>
      <c r="AP157" s="747"/>
      <c r="AQ157" s="747"/>
      <c r="AR157" s="747"/>
      <c r="AS157" s="748"/>
      <c r="AU157" s="605"/>
    </row>
    <row r="158" spans="2:47" x14ac:dyDescent="0.3">
      <c r="B158" s="746"/>
      <c r="C158" s="747"/>
      <c r="D158" s="747"/>
      <c r="E158" s="747"/>
      <c r="F158" s="747"/>
      <c r="G158" s="747"/>
      <c r="H158" s="747"/>
      <c r="I158" s="747"/>
      <c r="J158" s="747"/>
      <c r="K158" s="747"/>
      <c r="L158" s="747"/>
      <c r="M158" s="747"/>
      <c r="N158" s="747"/>
      <c r="O158" s="748"/>
      <c r="Q158" s="746"/>
      <c r="R158" s="747"/>
      <c r="S158" s="747"/>
      <c r="T158" s="747"/>
      <c r="U158" s="747"/>
      <c r="V158" s="747"/>
      <c r="W158" s="747"/>
      <c r="X158" s="747"/>
      <c r="Y158" s="747"/>
      <c r="Z158" s="747"/>
      <c r="AA158" s="747"/>
      <c r="AB158" s="747"/>
      <c r="AC158" s="747"/>
      <c r="AD158" s="747"/>
      <c r="AE158" s="747"/>
      <c r="AF158" s="747"/>
      <c r="AG158" s="747"/>
      <c r="AH158" s="747"/>
      <c r="AI158" s="747"/>
      <c r="AJ158" s="747"/>
      <c r="AK158" s="747"/>
      <c r="AL158" s="747"/>
      <c r="AM158" s="747"/>
      <c r="AN158" s="747"/>
      <c r="AO158" s="747"/>
      <c r="AP158" s="747"/>
      <c r="AQ158" s="747"/>
      <c r="AR158" s="747"/>
      <c r="AS158" s="748"/>
      <c r="AU158" s="605"/>
    </row>
    <row r="159" spans="2:47" x14ac:dyDescent="0.3">
      <c r="B159" s="746"/>
      <c r="C159" s="747"/>
      <c r="D159" s="747"/>
      <c r="E159" s="747"/>
      <c r="F159" s="747"/>
      <c r="G159" s="747"/>
      <c r="H159" s="747"/>
      <c r="I159" s="747"/>
      <c r="J159" s="747"/>
      <c r="K159" s="747"/>
      <c r="L159" s="747"/>
      <c r="M159" s="747"/>
      <c r="N159" s="747"/>
      <c r="O159" s="748"/>
      <c r="Q159" s="746"/>
      <c r="R159" s="747"/>
      <c r="S159" s="747"/>
      <c r="T159" s="747"/>
      <c r="U159" s="747"/>
      <c r="V159" s="747"/>
      <c r="W159" s="747"/>
      <c r="X159" s="747"/>
      <c r="Y159" s="747"/>
      <c r="Z159" s="747"/>
      <c r="AA159" s="747"/>
      <c r="AB159" s="747"/>
      <c r="AC159" s="747"/>
      <c r="AD159" s="747"/>
      <c r="AE159" s="747"/>
      <c r="AF159" s="747"/>
      <c r="AG159" s="747"/>
      <c r="AH159" s="747"/>
      <c r="AI159" s="747"/>
      <c r="AJ159" s="747"/>
      <c r="AK159" s="747"/>
      <c r="AL159" s="747"/>
      <c r="AM159" s="747"/>
      <c r="AN159" s="747"/>
      <c r="AO159" s="747"/>
      <c r="AP159" s="747"/>
      <c r="AQ159" s="747"/>
      <c r="AR159" s="747"/>
      <c r="AS159" s="748"/>
      <c r="AU159" s="605"/>
    </row>
    <row r="160" spans="2:47" x14ac:dyDescent="0.3">
      <c r="B160" s="746"/>
      <c r="C160" s="747"/>
      <c r="D160" s="747"/>
      <c r="E160" s="747"/>
      <c r="F160" s="747"/>
      <c r="G160" s="747"/>
      <c r="H160" s="747"/>
      <c r="I160" s="747"/>
      <c r="J160" s="747"/>
      <c r="K160" s="747"/>
      <c r="L160" s="747"/>
      <c r="M160" s="747"/>
      <c r="N160" s="747"/>
      <c r="O160" s="748"/>
      <c r="Q160" s="746"/>
      <c r="R160" s="747"/>
      <c r="S160" s="747"/>
      <c r="T160" s="747"/>
      <c r="U160" s="747"/>
      <c r="V160" s="747"/>
      <c r="W160" s="747"/>
      <c r="X160" s="747"/>
      <c r="Y160" s="747"/>
      <c r="Z160" s="747"/>
      <c r="AA160" s="747"/>
      <c r="AB160" s="747"/>
      <c r="AC160" s="747"/>
      <c r="AD160" s="747"/>
      <c r="AE160" s="747"/>
      <c r="AF160" s="747"/>
      <c r="AG160" s="747"/>
      <c r="AH160" s="747"/>
      <c r="AI160" s="747"/>
      <c r="AJ160" s="747"/>
      <c r="AK160" s="747"/>
      <c r="AL160" s="747"/>
      <c r="AM160" s="747"/>
      <c r="AN160" s="747"/>
      <c r="AO160" s="747"/>
      <c r="AP160" s="747"/>
      <c r="AQ160" s="747"/>
      <c r="AR160" s="747"/>
      <c r="AS160" s="748"/>
      <c r="AU160" s="605"/>
    </row>
    <row r="161" spans="1:47" x14ac:dyDescent="0.3">
      <c r="B161" s="746"/>
      <c r="C161" s="747"/>
      <c r="D161" s="747"/>
      <c r="E161" s="747"/>
      <c r="F161" s="747"/>
      <c r="G161" s="747"/>
      <c r="H161" s="747"/>
      <c r="I161" s="747"/>
      <c r="J161" s="747"/>
      <c r="K161" s="747"/>
      <c r="L161" s="747"/>
      <c r="M161" s="747"/>
      <c r="N161" s="747"/>
      <c r="O161" s="748"/>
      <c r="Q161" s="746"/>
      <c r="R161" s="747"/>
      <c r="S161" s="747"/>
      <c r="T161" s="747"/>
      <c r="U161" s="747"/>
      <c r="V161" s="747"/>
      <c r="W161" s="747"/>
      <c r="X161" s="747"/>
      <c r="Y161" s="747"/>
      <c r="Z161" s="747"/>
      <c r="AA161" s="747"/>
      <c r="AB161" s="747"/>
      <c r="AC161" s="747"/>
      <c r="AD161" s="747"/>
      <c r="AE161" s="747"/>
      <c r="AF161" s="747"/>
      <c r="AG161" s="747"/>
      <c r="AH161" s="747"/>
      <c r="AI161" s="747"/>
      <c r="AJ161" s="747"/>
      <c r="AK161" s="747"/>
      <c r="AL161" s="747"/>
      <c r="AM161" s="747"/>
      <c r="AN161" s="747"/>
      <c r="AO161" s="747"/>
      <c r="AP161" s="747"/>
      <c r="AQ161" s="747"/>
      <c r="AR161" s="747"/>
      <c r="AS161" s="748"/>
      <c r="AU161" s="605"/>
    </row>
    <row r="162" spans="1:47" x14ac:dyDescent="0.3">
      <c r="B162" s="746"/>
      <c r="C162" s="747"/>
      <c r="D162" s="747"/>
      <c r="E162" s="747"/>
      <c r="F162" s="747"/>
      <c r="G162" s="747"/>
      <c r="H162" s="747"/>
      <c r="I162" s="747"/>
      <c r="J162" s="747"/>
      <c r="K162" s="747"/>
      <c r="L162" s="747"/>
      <c r="M162" s="747"/>
      <c r="N162" s="747"/>
      <c r="O162" s="748"/>
      <c r="Q162" s="746"/>
      <c r="R162" s="747"/>
      <c r="S162" s="747"/>
      <c r="T162" s="747"/>
      <c r="U162" s="747"/>
      <c r="V162" s="747"/>
      <c r="W162" s="747"/>
      <c r="X162" s="747"/>
      <c r="Y162" s="747"/>
      <c r="Z162" s="747"/>
      <c r="AA162" s="747"/>
      <c r="AB162" s="747"/>
      <c r="AC162" s="747"/>
      <c r="AD162" s="747"/>
      <c r="AE162" s="747"/>
      <c r="AF162" s="747"/>
      <c r="AG162" s="747"/>
      <c r="AH162" s="747"/>
      <c r="AI162" s="747"/>
      <c r="AJ162" s="747"/>
      <c r="AK162" s="747"/>
      <c r="AL162" s="747"/>
      <c r="AM162" s="747"/>
      <c r="AN162" s="747"/>
      <c r="AO162" s="747"/>
      <c r="AP162" s="747"/>
      <c r="AQ162" s="747"/>
      <c r="AR162" s="747"/>
      <c r="AS162" s="748"/>
      <c r="AU162" s="605"/>
    </row>
    <row r="163" spans="1:47" x14ac:dyDescent="0.3">
      <c r="B163" s="746"/>
      <c r="C163" s="747"/>
      <c r="D163" s="747"/>
      <c r="E163" s="747"/>
      <c r="F163" s="747"/>
      <c r="G163" s="747"/>
      <c r="H163" s="747"/>
      <c r="I163" s="747"/>
      <c r="J163" s="747"/>
      <c r="K163" s="747"/>
      <c r="L163" s="747"/>
      <c r="M163" s="747"/>
      <c r="N163" s="747"/>
      <c r="O163" s="748"/>
      <c r="Q163" s="746"/>
      <c r="R163" s="747"/>
      <c r="S163" s="747"/>
      <c r="T163" s="747"/>
      <c r="U163" s="747"/>
      <c r="V163" s="747"/>
      <c r="W163" s="747"/>
      <c r="X163" s="747"/>
      <c r="Y163" s="747"/>
      <c r="Z163" s="747"/>
      <c r="AA163" s="747"/>
      <c r="AB163" s="747"/>
      <c r="AC163" s="747"/>
      <c r="AD163" s="747"/>
      <c r="AE163" s="747"/>
      <c r="AF163" s="747"/>
      <c r="AG163" s="747"/>
      <c r="AH163" s="747"/>
      <c r="AI163" s="747"/>
      <c r="AJ163" s="747"/>
      <c r="AK163" s="747"/>
      <c r="AL163" s="747"/>
      <c r="AM163" s="747"/>
      <c r="AN163" s="747"/>
      <c r="AO163" s="747"/>
      <c r="AP163" s="747"/>
      <c r="AQ163" s="747"/>
      <c r="AR163" s="747"/>
      <c r="AS163" s="748"/>
      <c r="AU163" s="605"/>
    </row>
    <row r="164" spans="1:47" x14ac:dyDescent="0.3">
      <c r="B164" s="746"/>
      <c r="C164" s="747"/>
      <c r="D164" s="747"/>
      <c r="E164" s="747"/>
      <c r="F164" s="747"/>
      <c r="G164" s="747"/>
      <c r="H164" s="747"/>
      <c r="I164" s="747"/>
      <c r="J164" s="747"/>
      <c r="K164" s="747"/>
      <c r="L164" s="747"/>
      <c r="M164" s="747"/>
      <c r="N164" s="747"/>
      <c r="O164" s="748"/>
      <c r="Q164" s="746"/>
      <c r="R164" s="747"/>
      <c r="S164" s="747"/>
      <c r="T164" s="747"/>
      <c r="U164" s="747"/>
      <c r="V164" s="747"/>
      <c r="W164" s="747"/>
      <c r="X164" s="747"/>
      <c r="Y164" s="747"/>
      <c r="Z164" s="747"/>
      <c r="AA164" s="747"/>
      <c r="AB164" s="747"/>
      <c r="AC164" s="747"/>
      <c r="AD164" s="747"/>
      <c r="AE164" s="747"/>
      <c r="AF164" s="747"/>
      <c r="AG164" s="747"/>
      <c r="AH164" s="747"/>
      <c r="AI164" s="747"/>
      <c r="AJ164" s="747"/>
      <c r="AK164" s="747"/>
      <c r="AL164" s="747"/>
      <c r="AM164" s="747"/>
      <c r="AN164" s="747"/>
      <c r="AO164" s="747"/>
      <c r="AP164" s="747"/>
      <c r="AQ164" s="747"/>
      <c r="AR164" s="747"/>
      <c r="AS164" s="748"/>
      <c r="AU164" s="605"/>
    </row>
    <row r="165" spans="1:47" x14ac:dyDescent="0.3">
      <c r="B165" s="746"/>
      <c r="C165" s="747"/>
      <c r="D165" s="747"/>
      <c r="E165" s="747"/>
      <c r="F165" s="747"/>
      <c r="G165" s="747"/>
      <c r="H165" s="747"/>
      <c r="I165" s="747"/>
      <c r="J165" s="747"/>
      <c r="K165" s="747"/>
      <c r="L165" s="747"/>
      <c r="M165" s="747"/>
      <c r="N165" s="747"/>
      <c r="O165" s="748"/>
      <c r="Q165" s="746"/>
      <c r="R165" s="747"/>
      <c r="S165" s="747"/>
      <c r="T165" s="747"/>
      <c r="U165" s="747"/>
      <c r="V165" s="747"/>
      <c r="W165" s="747"/>
      <c r="X165" s="747"/>
      <c r="Y165" s="747"/>
      <c r="Z165" s="747"/>
      <c r="AA165" s="747"/>
      <c r="AB165" s="747"/>
      <c r="AC165" s="747"/>
      <c r="AD165" s="747"/>
      <c r="AE165" s="747"/>
      <c r="AF165" s="747"/>
      <c r="AG165" s="747"/>
      <c r="AH165" s="747"/>
      <c r="AI165" s="747"/>
      <c r="AJ165" s="747"/>
      <c r="AK165" s="747"/>
      <c r="AL165" s="747"/>
      <c r="AM165" s="747"/>
      <c r="AN165" s="747"/>
      <c r="AO165" s="747"/>
      <c r="AP165" s="747"/>
      <c r="AQ165" s="747"/>
      <c r="AR165" s="747"/>
      <c r="AS165" s="748"/>
      <c r="AU165" s="605"/>
    </row>
    <row r="166" spans="1:47" x14ac:dyDescent="0.3">
      <c r="B166" s="746"/>
      <c r="C166" s="747"/>
      <c r="D166" s="747"/>
      <c r="E166" s="747"/>
      <c r="F166" s="747"/>
      <c r="G166" s="747"/>
      <c r="H166" s="747"/>
      <c r="I166" s="747"/>
      <c r="J166" s="747"/>
      <c r="K166" s="747"/>
      <c r="L166" s="747"/>
      <c r="M166" s="747"/>
      <c r="N166" s="747"/>
      <c r="O166" s="748"/>
      <c r="Q166" s="746"/>
      <c r="R166" s="747"/>
      <c r="S166" s="747"/>
      <c r="T166" s="747"/>
      <c r="U166" s="747"/>
      <c r="V166" s="747"/>
      <c r="W166" s="747"/>
      <c r="X166" s="747"/>
      <c r="Y166" s="747"/>
      <c r="Z166" s="747"/>
      <c r="AA166" s="747"/>
      <c r="AB166" s="747"/>
      <c r="AC166" s="747"/>
      <c r="AD166" s="747"/>
      <c r="AE166" s="747"/>
      <c r="AF166" s="747"/>
      <c r="AG166" s="747"/>
      <c r="AH166" s="747"/>
      <c r="AI166" s="747"/>
      <c r="AJ166" s="747"/>
      <c r="AK166" s="747"/>
      <c r="AL166" s="747"/>
      <c r="AM166" s="747"/>
      <c r="AN166" s="747"/>
      <c r="AO166" s="747"/>
      <c r="AP166" s="747"/>
      <c r="AQ166" s="747"/>
      <c r="AR166" s="747"/>
      <c r="AS166" s="748"/>
      <c r="AU166" s="605"/>
    </row>
    <row r="167" spans="1:47" x14ac:dyDescent="0.3">
      <c r="B167" s="746"/>
      <c r="C167" s="747"/>
      <c r="D167" s="747"/>
      <c r="E167" s="747"/>
      <c r="F167" s="747"/>
      <c r="G167" s="747"/>
      <c r="H167" s="747"/>
      <c r="I167" s="747"/>
      <c r="J167" s="747"/>
      <c r="K167" s="747"/>
      <c r="L167" s="747"/>
      <c r="M167" s="747"/>
      <c r="N167" s="747"/>
      <c r="O167" s="748"/>
      <c r="Q167" s="746"/>
      <c r="R167" s="747"/>
      <c r="S167" s="747"/>
      <c r="T167" s="747"/>
      <c r="U167" s="747"/>
      <c r="V167" s="747"/>
      <c r="W167" s="747"/>
      <c r="X167" s="747"/>
      <c r="Y167" s="747"/>
      <c r="Z167" s="747"/>
      <c r="AA167" s="747"/>
      <c r="AB167" s="747"/>
      <c r="AC167" s="747"/>
      <c r="AD167" s="747"/>
      <c r="AE167" s="747"/>
      <c r="AF167" s="747"/>
      <c r="AG167" s="747"/>
      <c r="AH167" s="747"/>
      <c r="AI167" s="747"/>
      <c r="AJ167" s="747"/>
      <c r="AK167" s="747"/>
      <c r="AL167" s="747"/>
      <c r="AM167" s="747"/>
      <c r="AN167" s="747"/>
      <c r="AO167" s="747"/>
      <c r="AP167" s="747"/>
      <c r="AQ167" s="747"/>
      <c r="AR167" s="747"/>
      <c r="AS167" s="748"/>
      <c r="AU167" s="605"/>
    </row>
    <row r="168" spans="1:47" x14ac:dyDescent="0.3">
      <c r="B168" s="746"/>
      <c r="C168" s="747"/>
      <c r="D168" s="747"/>
      <c r="E168" s="747"/>
      <c r="F168" s="747"/>
      <c r="G168" s="747"/>
      <c r="H168" s="747"/>
      <c r="I168" s="747"/>
      <c r="J168" s="747"/>
      <c r="K168" s="747"/>
      <c r="L168" s="747"/>
      <c r="M168" s="747"/>
      <c r="N168" s="747"/>
      <c r="O168" s="748"/>
      <c r="Q168" s="746"/>
      <c r="R168" s="747"/>
      <c r="S168" s="747"/>
      <c r="T168" s="747"/>
      <c r="U168" s="747"/>
      <c r="V168" s="747"/>
      <c r="W168" s="747"/>
      <c r="X168" s="747"/>
      <c r="Y168" s="747"/>
      <c r="Z168" s="747"/>
      <c r="AA168" s="747"/>
      <c r="AB168" s="747"/>
      <c r="AC168" s="747"/>
      <c r="AD168" s="747"/>
      <c r="AE168" s="747"/>
      <c r="AF168" s="747"/>
      <c r="AG168" s="747"/>
      <c r="AH168" s="747"/>
      <c r="AI168" s="747"/>
      <c r="AJ168" s="747"/>
      <c r="AK168" s="747"/>
      <c r="AL168" s="747"/>
      <c r="AM168" s="747"/>
      <c r="AN168" s="747"/>
      <c r="AO168" s="747"/>
      <c r="AP168" s="747"/>
      <c r="AQ168" s="747"/>
      <c r="AR168" s="747"/>
      <c r="AS168" s="748"/>
      <c r="AU168" s="605"/>
    </row>
    <row r="169" spans="1:47" x14ac:dyDescent="0.3">
      <c r="B169" s="746"/>
      <c r="C169" s="747"/>
      <c r="D169" s="747"/>
      <c r="E169" s="747"/>
      <c r="F169" s="747"/>
      <c r="G169" s="747"/>
      <c r="H169" s="747"/>
      <c r="I169" s="747"/>
      <c r="J169" s="747"/>
      <c r="K169" s="747"/>
      <c r="L169" s="747"/>
      <c r="M169" s="747"/>
      <c r="N169" s="747"/>
      <c r="O169" s="748"/>
      <c r="Q169" s="746"/>
      <c r="R169" s="747"/>
      <c r="S169" s="747"/>
      <c r="T169" s="747"/>
      <c r="U169" s="747"/>
      <c r="V169" s="747"/>
      <c r="W169" s="747"/>
      <c r="X169" s="747"/>
      <c r="Y169" s="747"/>
      <c r="Z169" s="747"/>
      <c r="AA169" s="747"/>
      <c r="AB169" s="747"/>
      <c r="AC169" s="747"/>
      <c r="AD169" s="747"/>
      <c r="AE169" s="747"/>
      <c r="AF169" s="747"/>
      <c r="AG169" s="747"/>
      <c r="AH169" s="747"/>
      <c r="AI169" s="747"/>
      <c r="AJ169" s="747"/>
      <c r="AK169" s="747"/>
      <c r="AL169" s="747"/>
      <c r="AM169" s="747"/>
      <c r="AN169" s="747"/>
      <c r="AO169" s="747"/>
      <c r="AP169" s="747"/>
      <c r="AQ169" s="747"/>
      <c r="AR169" s="747"/>
      <c r="AS169" s="748"/>
      <c r="AU169" s="605"/>
    </row>
    <row r="170" spans="1:47" x14ac:dyDescent="0.3">
      <c r="B170" s="746"/>
      <c r="C170" s="747"/>
      <c r="D170" s="747"/>
      <c r="E170" s="747"/>
      <c r="F170" s="747"/>
      <c r="G170" s="747"/>
      <c r="H170" s="747"/>
      <c r="I170" s="747"/>
      <c r="J170" s="747"/>
      <c r="K170" s="747"/>
      <c r="L170" s="747"/>
      <c r="M170" s="747"/>
      <c r="N170" s="747"/>
      <c r="O170" s="748"/>
      <c r="Q170" s="746"/>
      <c r="R170" s="747"/>
      <c r="S170" s="747"/>
      <c r="T170" s="747"/>
      <c r="U170" s="747"/>
      <c r="V170" s="747"/>
      <c r="W170" s="747"/>
      <c r="X170" s="747"/>
      <c r="Y170" s="747"/>
      <c r="Z170" s="747"/>
      <c r="AA170" s="747"/>
      <c r="AB170" s="747"/>
      <c r="AC170" s="747"/>
      <c r="AD170" s="747"/>
      <c r="AE170" s="747"/>
      <c r="AF170" s="747"/>
      <c r="AG170" s="747"/>
      <c r="AH170" s="747"/>
      <c r="AI170" s="747"/>
      <c r="AJ170" s="747"/>
      <c r="AK170" s="747"/>
      <c r="AL170" s="747"/>
      <c r="AM170" s="747"/>
      <c r="AN170" s="747"/>
      <c r="AO170" s="747"/>
      <c r="AP170" s="747"/>
      <c r="AQ170" s="747"/>
      <c r="AR170" s="747"/>
      <c r="AS170" s="748"/>
      <c r="AU170" s="605"/>
    </row>
    <row r="171" spans="1:47" x14ac:dyDescent="0.3">
      <c r="B171" s="746"/>
      <c r="C171" s="747"/>
      <c r="D171" s="747"/>
      <c r="E171" s="747"/>
      <c r="F171" s="747"/>
      <c r="G171" s="747"/>
      <c r="H171" s="747"/>
      <c r="I171" s="747"/>
      <c r="J171" s="747"/>
      <c r="K171" s="747"/>
      <c r="L171" s="747"/>
      <c r="M171" s="747"/>
      <c r="N171" s="747"/>
      <c r="O171" s="748"/>
      <c r="Q171" s="746"/>
      <c r="R171" s="747"/>
      <c r="S171" s="747"/>
      <c r="T171" s="747"/>
      <c r="U171" s="747"/>
      <c r="V171" s="747"/>
      <c r="W171" s="747"/>
      <c r="X171" s="747"/>
      <c r="Y171" s="747"/>
      <c r="Z171" s="747"/>
      <c r="AA171" s="747"/>
      <c r="AB171" s="747"/>
      <c r="AC171" s="747"/>
      <c r="AD171" s="747"/>
      <c r="AE171" s="747"/>
      <c r="AF171" s="747"/>
      <c r="AG171" s="747"/>
      <c r="AH171" s="747"/>
      <c r="AI171" s="747"/>
      <c r="AJ171" s="747"/>
      <c r="AK171" s="747"/>
      <c r="AL171" s="747"/>
      <c r="AM171" s="747"/>
      <c r="AN171" s="747"/>
      <c r="AO171" s="747"/>
      <c r="AP171" s="747"/>
      <c r="AQ171" s="747"/>
      <c r="AR171" s="747"/>
      <c r="AS171" s="748"/>
      <c r="AU171" s="605"/>
    </row>
    <row r="172" spans="1:47" ht="17.25" thickBot="1" x14ac:dyDescent="0.35">
      <c r="B172" s="749"/>
      <c r="C172" s="750"/>
      <c r="D172" s="750"/>
      <c r="E172" s="750"/>
      <c r="F172" s="750"/>
      <c r="G172" s="750"/>
      <c r="H172" s="750"/>
      <c r="I172" s="750"/>
      <c r="J172" s="750"/>
      <c r="K172" s="750"/>
      <c r="L172" s="750"/>
      <c r="M172" s="750"/>
      <c r="N172" s="750"/>
      <c r="O172" s="751"/>
      <c r="Q172" s="749"/>
      <c r="R172" s="750"/>
      <c r="S172" s="750"/>
      <c r="T172" s="750"/>
      <c r="U172" s="750"/>
      <c r="V172" s="750"/>
      <c r="W172" s="750"/>
      <c r="X172" s="750"/>
      <c r="Y172" s="750"/>
      <c r="Z172" s="750"/>
      <c r="AA172" s="750"/>
      <c r="AB172" s="750"/>
      <c r="AC172" s="750"/>
      <c r="AD172" s="750"/>
      <c r="AE172" s="750"/>
      <c r="AF172" s="750"/>
      <c r="AG172" s="750"/>
      <c r="AH172" s="750"/>
      <c r="AI172" s="750"/>
      <c r="AJ172" s="750"/>
      <c r="AK172" s="750"/>
      <c r="AL172" s="750"/>
      <c r="AM172" s="750"/>
      <c r="AN172" s="750"/>
      <c r="AO172" s="750"/>
      <c r="AP172" s="750"/>
      <c r="AQ172" s="750"/>
      <c r="AR172" s="750"/>
      <c r="AS172" s="751"/>
      <c r="AU172" s="605"/>
    </row>
    <row r="173" spans="1:47" x14ac:dyDescent="0.3">
      <c r="AU173" s="605"/>
    </row>
    <row r="174" spans="1:47" x14ac:dyDescent="0.3">
      <c r="A174" s="605"/>
      <c r="B174" s="605"/>
      <c r="C174" s="605"/>
      <c r="D174" s="605"/>
      <c r="E174" s="605"/>
      <c r="F174" s="605"/>
      <c r="G174" s="605"/>
      <c r="H174" s="605"/>
      <c r="I174" s="605"/>
      <c r="J174" s="605"/>
      <c r="K174" s="605"/>
      <c r="L174" s="605"/>
      <c r="M174" s="605"/>
      <c r="N174" s="605"/>
      <c r="O174" s="605"/>
      <c r="P174" s="605"/>
      <c r="Q174" s="605"/>
      <c r="R174" s="605"/>
      <c r="S174" s="605"/>
      <c r="T174" s="605"/>
      <c r="U174" s="605"/>
      <c r="V174" s="605"/>
      <c r="W174" s="605"/>
      <c r="X174" s="605"/>
      <c r="Y174" s="605"/>
      <c r="Z174" s="605"/>
      <c r="AA174" s="605"/>
      <c r="AB174" s="605"/>
      <c r="AC174" s="605"/>
      <c r="AD174" s="605"/>
      <c r="AE174" s="605"/>
      <c r="AF174" s="605"/>
      <c r="AG174" s="605"/>
      <c r="AH174" s="605"/>
      <c r="AI174" s="605"/>
      <c r="AJ174" s="605"/>
      <c r="AK174" s="605"/>
      <c r="AL174" s="605"/>
      <c r="AM174" s="605"/>
      <c r="AN174" s="605"/>
      <c r="AO174" s="605"/>
      <c r="AP174" s="605"/>
      <c r="AQ174" s="605"/>
      <c r="AR174" s="605"/>
      <c r="AS174" s="605"/>
      <c r="AT174" s="605"/>
      <c r="AU174" s="605"/>
    </row>
  </sheetData>
  <sheetProtection password="CAAA" sheet="1" scenarios="1" selectLockedCells="1"/>
  <mergeCells count="12">
    <mergeCell ref="AF93:AS131"/>
    <mergeCell ref="Q52:AD90"/>
    <mergeCell ref="AF52:AS90"/>
    <mergeCell ref="AF11:AS49"/>
    <mergeCell ref="B134:O172"/>
    <mergeCell ref="Q134:AS172"/>
    <mergeCell ref="B11:O49"/>
    <mergeCell ref="Q11:AD49"/>
    <mergeCell ref="F3:P3"/>
    <mergeCell ref="B52:O90"/>
    <mergeCell ref="B93:O131"/>
    <mergeCell ref="Q93:AD131"/>
  </mergeCells>
  <conditionalFormatting sqref="B51:AS132 B10:AD49 AF10:AS49 Q133:AS133 Q134">
    <cfRule type="expression" dxfId="39" priority="4" stopIfTrue="1">
      <formula>AND(Photos_Y_N="No")</formula>
    </cfRule>
  </conditionalFormatting>
  <conditionalFormatting sqref="B133:P172">
    <cfRule type="expression" dxfId="38" priority="1" stopIfTrue="1">
      <formula>AND(Photos_Y_N="No")</formula>
    </cfRule>
  </conditionalFormatting>
  <hyperlinks>
    <hyperlink ref="F3" location="Instructions!C35" display="Back to Instructions ta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sheetPr>
  <dimension ref="A1:P39"/>
  <sheetViews>
    <sheetView showGridLines="0" zoomScale="90" zoomScaleNormal="90" workbookViewId="0">
      <selection activeCell="C18" sqref="C18"/>
    </sheetView>
  </sheetViews>
  <sheetFormatPr defaultRowHeight="15" x14ac:dyDescent="0.3"/>
  <cols>
    <col min="1" max="1" width="5" style="67" customWidth="1"/>
    <col min="2" max="2" width="28.5703125" style="67" customWidth="1"/>
    <col min="3" max="3" width="41.42578125" style="67" customWidth="1"/>
    <col min="4" max="4" width="14.42578125" style="67" customWidth="1"/>
    <col min="5" max="14" width="9.140625" style="67"/>
    <col min="15" max="15" width="3.5703125" style="67" customWidth="1"/>
    <col min="16" max="16" width="3.28515625" style="67" customWidth="1"/>
    <col min="17" max="16384" width="9.140625" style="67"/>
  </cols>
  <sheetData>
    <row r="1" spans="2:16" ht="15.75" thickBot="1" x14ac:dyDescent="0.35">
      <c r="P1" s="606"/>
    </row>
    <row r="2" spans="2:16" ht="18" thickBot="1" x14ac:dyDescent="0.35">
      <c r="B2" s="73" t="str">
        <f>'Version Control'!$B$2</f>
        <v>Title Block</v>
      </c>
      <c r="C2" s="355"/>
      <c r="P2" s="606"/>
    </row>
    <row r="3" spans="2:16" ht="16.5" x14ac:dyDescent="0.3">
      <c r="B3" s="522" t="str">
        <f>'Version Control'!$B$3</f>
        <v>File Name:</v>
      </c>
      <c r="C3" s="523" t="str">
        <f ca="1">'Version Control'!$C$3</f>
        <v>Residential Clothes Washer - v1.6.xlsx</v>
      </c>
      <c r="P3" s="606"/>
    </row>
    <row r="4" spans="2:16" ht="16.5" x14ac:dyDescent="0.3">
      <c r="B4" s="580" t="str">
        <f>'Version Control'!$B$4</f>
        <v>Tab Name:</v>
      </c>
      <c r="C4" s="525" t="str">
        <f ca="1">MID(CELL("filename",A1), FIND("]", CELL("filename", A1))+ 1, 255)</f>
        <v>Test Conditions</v>
      </c>
      <c r="F4" s="356" t="s">
        <v>501</v>
      </c>
      <c r="P4" s="606"/>
    </row>
    <row r="5" spans="2:16" ht="16.5" x14ac:dyDescent="0.3">
      <c r="B5" s="526" t="str">
        <f>'Version Control'!$B$5</f>
        <v>Version Number:</v>
      </c>
      <c r="C5" s="527">
        <f>'Version Control'!$C$5</f>
        <v>1.6</v>
      </c>
      <c r="P5" s="606"/>
    </row>
    <row r="6" spans="2:16" ht="16.5" x14ac:dyDescent="0.3">
      <c r="B6" s="526" t="str">
        <f>'Version Control'!$B$6</f>
        <v xml:space="preserve">Latest Revision Date: </v>
      </c>
      <c r="C6" s="528">
        <f>'Version Control'!$C$6</f>
        <v>41166</v>
      </c>
      <c r="P6" s="606"/>
    </row>
    <row r="7" spans="2:16" ht="17.25" thickBot="1" x14ac:dyDescent="0.35">
      <c r="B7" s="529" t="str">
        <f>'Version Control'!$B$7</f>
        <v xml:space="preserve">Test Completion Date: </v>
      </c>
      <c r="C7" s="530" t="str">
        <f>'Version Control'!$C$7</f>
        <v>[MM/DD/YYYY]</v>
      </c>
      <c r="P7" s="606"/>
    </row>
    <row r="8" spans="2:16" x14ac:dyDescent="0.3">
      <c r="P8" s="606"/>
    </row>
    <row r="9" spans="2:16" ht="15.75" thickBot="1" x14ac:dyDescent="0.35">
      <c r="P9" s="606"/>
    </row>
    <row r="10" spans="2:16" ht="18" thickBot="1" x14ac:dyDescent="0.35">
      <c r="B10" s="73" t="s">
        <v>209</v>
      </c>
      <c r="C10" s="355"/>
      <c r="P10" s="606"/>
    </row>
    <row r="11" spans="2:16" x14ac:dyDescent="0.3">
      <c r="B11" s="581" t="s">
        <v>90</v>
      </c>
      <c r="C11" s="582" t="s">
        <v>87</v>
      </c>
      <c r="D11" s="109"/>
      <c r="E11" s="109"/>
      <c r="F11" s="68"/>
      <c r="P11" s="606"/>
    </row>
    <row r="12" spans="2:16" x14ac:dyDescent="0.3">
      <c r="B12" s="583" t="s">
        <v>89</v>
      </c>
      <c r="C12" s="584" t="s">
        <v>511</v>
      </c>
      <c r="D12" s="77"/>
      <c r="E12" s="77"/>
      <c r="P12" s="606"/>
    </row>
    <row r="13" spans="2:16" x14ac:dyDescent="0.3">
      <c r="B13" s="583" t="s">
        <v>88</v>
      </c>
      <c r="C13" s="584" t="s">
        <v>512</v>
      </c>
      <c r="D13" s="77"/>
      <c r="E13" s="77"/>
      <c r="P13" s="606"/>
    </row>
    <row r="14" spans="2:16" x14ac:dyDescent="0.3">
      <c r="B14" s="583" t="s">
        <v>91</v>
      </c>
      <c r="C14" s="584" t="s">
        <v>92</v>
      </c>
      <c r="D14" s="77"/>
      <c r="E14" s="77"/>
      <c r="P14" s="606"/>
    </row>
    <row r="15" spans="2:16" ht="46.5" customHeight="1" thickBot="1" x14ac:dyDescent="0.35">
      <c r="B15" s="585" t="s">
        <v>510</v>
      </c>
      <c r="C15" s="586" t="s">
        <v>513</v>
      </c>
      <c r="D15" s="77"/>
      <c r="E15" s="77"/>
      <c r="P15" s="606"/>
    </row>
    <row r="16" spans="2:16" ht="15.75" thickBot="1" x14ac:dyDescent="0.35">
      <c r="D16" s="77"/>
      <c r="E16" s="77"/>
      <c r="P16" s="606"/>
    </row>
    <row r="17" spans="2:16" ht="18" thickBot="1" x14ac:dyDescent="0.35">
      <c r="B17" s="73" t="s">
        <v>432</v>
      </c>
      <c r="C17" s="354"/>
      <c r="D17" s="355"/>
      <c r="P17" s="606"/>
    </row>
    <row r="18" spans="2:16" x14ac:dyDescent="0.3">
      <c r="B18" s="587" t="s">
        <v>90</v>
      </c>
      <c r="C18" s="482"/>
      <c r="D18" s="588" t="s">
        <v>216</v>
      </c>
      <c r="E18" s="109"/>
      <c r="P18" s="606"/>
    </row>
    <row r="19" spans="2:16" x14ac:dyDescent="0.3">
      <c r="B19" s="589" t="s">
        <v>89</v>
      </c>
      <c r="C19" s="483"/>
      <c r="D19" s="590" t="s">
        <v>217</v>
      </c>
      <c r="E19" s="77"/>
      <c r="P19" s="606"/>
    </row>
    <row r="20" spans="2:16" x14ac:dyDescent="0.3">
      <c r="B20" s="589" t="s">
        <v>88</v>
      </c>
      <c r="C20" s="483"/>
      <c r="D20" s="590" t="s">
        <v>217</v>
      </c>
      <c r="E20" s="77"/>
      <c r="P20" s="606"/>
    </row>
    <row r="21" spans="2:16" x14ac:dyDescent="0.3">
      <c r="B21" s="589" t="s">
        <v>220</v>
      </c>
      <c r="C21" s="483"/>
      <c r="D21" s="590" t="s">
        <v>218</v>
      </c>
      <c r="E21" s="77"/>
      <c r="P21" s="606"/>
    </row>
    <row r="22" spans="2:16" x14ac:dyDescent="0.3">
      <c r="B22" s="589" t="s">
        <v>219</v>
      </c>
      <c r="C22" s="483"/>
      <c r="D22" s="590" t="s">
        <v>218</v>
      </c>
      <c r="P22" s="606"/>
    </row>
    <row r="23" spans="2:16" ht="30.75" thickBot="1" x14ac:dyDescent="0.35">
      <c r="B23" s="591" t="s">
        <v>515</v>
      </c>
      <c r="C23" s="484"/>
      <c r="D23" s="592" t="s">
        <v>217</v>
      </c>
      <c r="P23" s="606"/>
    </row>
    <row r="24" spans="2:16" ht="15.75" thickBot="1" x14ac:dyDescent="0.35">
      <c r="P24" s="606"/>
    </row>
    <row r="25" spans="2:16" ht="18" thickBot="1" x14ac:dyDescent="0.35">
      <c r="B25" s="73" t="s">
        <v>498</v>
      </c>
      <c r="C25" s="353"/>
      <c r="D25" s="353"/>
      <c r="E25" s="353"/>
      <c r="F25" s="353"/>
      <c r="G25" s="353"/>
      <c r="H25" s="353"/>
      <c r="I25" s="353"/>
      <c r="J25" s="353"/>
      <c r="K25" s="353"/>
      <c r="L25" s="353"/>
      <c r="M25" s="353"/>
      <c r="N25" s="74"/>
      <c r="P25" s="606"/>
    </row>
    <row r="26" spans="2:16" ht="15.75" customHeight="1" x14ac:dyDescent="0.3">
      <c r="B26" s="764" t="s">
        <v>516</v>
      </c>
      <c r="C26" s="762"/>
      <c r="D26" s="762"/>
      <c r="E26" s="762"/>
      <c r="F26" s="762"/>
      <c r="G26" s="762"/>
      <c r="H26" s="762"/>
      <c r="I26" s="762"/>
      <c r="J26" s="762"/>
      <c r="K26" s="762"/>
      <c r="L26" s="762"/>
      <c r="M26" s="762"/>
      <c r="N26" s="763"/>
      <c r="P26" s="606"/>
    </row>
    <row r="27" spans="2:16" x14ac:dyDescent="0.3">
      <c r="B27" s="756"/>
      <c r="C27" s="758"/>
      <c r="D27" s="758"/>
      <c r="E27" s="758"/>
      <c r="F27" s="758"/>
      <c r="G27" s="758"/>
      <c r="H27" s="758"/>
      <c r="I27" s="758"/>
      <c r="J27" s="758"/>
      <c r="K27" s="758"/>
      <c r="L27" s="758"/>
      <c r="M27" s="758"/>
      <c r="N27" s="759"/>
      <c r="P27" s="606"/>
    </row>
    <row r="28" spans="2:16" x14ac:dyDescent="0.3">
      <c r="B28" s="756"/>
      <c r="C28" s="758"/>
      <c r="D28" s="758"/>
      <c r="E28" s="758"/>
      <c r="F28" s="758"/>
      <c r="G28" s="758"/>
      <c r="H28" s="758"/>
      <c r="I28" s="758"/>
      <c r="J28" s="758"/>
      <c r="K28" s="758"/>
      <c r="L28" s="758"/>
      <c r="M28" s="758"/>
      <c r="N28" s="759"/>
      <c r="P28" s="606"/>
    </row>
    <row r="29" spans="2:16" x14ac:dyDescent="0.3">
      <c r="B29" s="756" t="s">
        <v>517</v>
      </c>
      <c r="C29" s="758"/>
      <c r="D29" s="758"/>
      <c r="E29" s="758"/>
      <c r="F29" s="758"/>
      <c r="G29" s="758"/>
      <c r="H29" s="758"/>
      <c r="I29" s="758"/>
      <c r="J29" s="758"/>
      <c r="K29" s="758"/>
      <c r="L29" s="758"/>
      <c r="M29" s="758"/>
      <c r="N29" s="759"/>
      <c r="P29" s="606"/>
    </row>
    <row r="30" spans="2:16" x14ac:dyDescent="0.3">
      <c r="B30" s="756"/>
      <c r="C30" s="758"/>
      <c r="D30" s="758"/>
      <c r="E30" s="758"/>
      <c r="F30" s="758"/>
      <c r="G30" s="758"/>
      <c r="H30" s="758"/>
      <c r="I30" s="758"/>
      <c r="J30" s="758"/>
      <c r="K30" s="758"/>
      <c r="L30" s="758"/>
      <c r="M30" s="758"/>
      <c r="N30" s="759"/>
      <c r="P30" s="606"/>
    </row>
    <row r="31" spans="2:16" x14ac:dyDescent="0.3">
      <c r="B31" s="756"/>
      <c r="C31" s="758"/>
      <c r="D31" s="758"/>
      <c r="E31" s="758"/>
      <c r="F31" s="758"/>
      <c r="G31" s="758"/>
      <c r="H31" s="758"/>
      <c r="I31" s="758"/>
      <c r="J31" s="758"/>
      <c r="K31" s="758"/>
      <c r="L31" s="758"/>
      <c r="M31" s="758"/>
      <c r="N31" s="759"/>
      <c r="P31" s="606"/>
    </row>
    <row r="32" spans="2:16" x14ac:dyDescent="0.3">
      <c r="B32" s="756" t="s">
        <v>518</v>
      </c>
      <c r="C32" s="758"/>
      <c r="D32" s="758"/>
      <c r="E32" s="758"/>
      <c r="F32" s="758"/>
      <c r="G32" s="758"/>
      <c r="H32" s="758"/>
      <c r="I32" s="758"/>
      <c r="J32" s="758"/>
      <c r="K32" s="758"/>
      <c r="L32" s="758"/>
      <c r="M32" s="758"/>
      <c r="N32" s="759"/>
      <c r="P32" s="606"/>
    </row>
    <row r="33" spans="1:16" x14ac:dyDescent="0.3">
      <c r="B33" s="756"/>
      <c r="C33" s="758"/>
      <c r="D33" s="758"/>
      <c r="E33" s="758"/>
      <c r="F33" s="758"/>
      <c r="G33" s="758"/>
      <c r="H33" s="758"/>
      <c r="I33" s="758"/>
      <c r="J33" s="758"/>
      <c r="K33" s="758"/>
      <c r="L33" s="758"/>
      <c r="M33" s="758"/>
      <c r="N33" s="759"/>
      <c r="P33" s="606"/>
    </row>
    <row r="34" spans="1:16" x14ac:dyDescent="0.3">
      <c r="B34" s="756"/>
      <c r="C34" s="758"/>
      <c r="D34" s="758"/>
      <c r="E34" s="758"/>
      <c r="F34" s="758"/>
      <c r="G34" s="758"/>
      <c r="H34" s="758"/>
      <c r="I34" s="758"/>
      <c r="J34" s="758"/>
      <c r="K34" s="758"/>
      <c r="L34" s="758"/>
      <c r="M34" s="758"/>
      <c r="N34" s="759"/>
      <c r="P34" s="606"/>
    </row>
    <row r="35" spans="1:16" x14ac:dyDescent="0.3">
      <c r="B35" s="756" t="s">
        <v>514</v>
      </c>
      <c r="C35" s="758"/>
      <c r="D35" s="758"/>
      <c r="E35" s="758"/>
      <c r="F35" s="758"/>
      <c r="G35" s="758"/>
      <c r="H35" s="758"/>
      <c r="I35" s="758"/>
      <c r="J35" s="758"/>
      <c r="K35" s="758"/>
      <c r="L35" s="758"/>
      <c r="M35" s="758"/>
      <c r="N35" s="759"/>
      <c r="P35" s="606"/>
    </row>
    <row r="36" spans="1:16" x14ac:dyDescent="0.3">
      <c r="B36" s="756"/>
      <c r="C36" s="758"/>
      <c r="D36" s="758"/>
      <c r="E36" s="758"/>
      <c r="F36" s="758"/>
      <c r="G36" s="758"/>
      <c r="H36" s="758"/>
      <c r="I36" s="758"/>
      <c r="J36" s="758"/>
      <c r="K36" s="758"/>
      <c r="L36" s="758"/>
      <c r="M36" s="758"/>
      <c r="N36" s="759"/>
      <c r="P36" s="606"/>
    </row>
    <row r="37" spans="1:16" ht="15.75" thickBot="1" x14ac:dyDescent="0.35">
      <c r="B37" s="757"/>
      <c r="C37" s="760"/>
      <c r="D37" s="760"/>
      <c r="E37" s="760"/>
      <c r="F37" s="760"/>
      <c r="G37" s="760"/>
      <c r="H37" s="760"/>
      <c r="I37" s="760"/>
      <c r="J37" s="760"/>
      <c r="K37" s="760"/>
      <c r="L37" s="760"/>
      <c r="M37" s="760"/>
      <c r="N37" s="761"/>
      <c r="P37" s="606"/>
    </row>
    <row r="38" spans="1:16" x14ac:dyDescent="0.3">
      <c r="P38" s="606"/>
    </row>
    <row r="39" spans="1:16" x14ac:dyDescent="0.3">
      <c r="A39" s="606"/>
      <c r="B39" s="606"/>
      <c r="C39" s="606"/>
      <c r="D39" s="606"/>
      <c r="E39" s="606"/>
      <c r="F39" s="606"/>
      <c r="G39" s="606"/>
      <c r="H39" s="606"/>
      <c r="I39" s="606"/>
      <c r="J39" s="606"/>
      <c r="K39" s="606"/>
      <c r="L39" s="606"/>
      <c r="M39" s="606"/>
      <c r="N39" s="606"/>
      <c r="O39" s="606"/>
      <c r="P39" s="606"/>
    </row>
  </sheetData>
  <sheetProtection password="CAAA" sheet="1" objects="1" scenarios="1" selectLockedCells="1"/>
  <mergeCells count="8">
    <mergeCell ref="B35:B37"/>
    <mergeCell ref="C35:N37"/>
    <mergeCell ref="C26:N28"/>
    <mergeCell ref="B26:B28"/>
    <mergeCell ref="B29:B31"/>
    <mergeCell ref="C29:N31"/>
    <mergeCell ref="B32:B34"/>
    <mergeCell ref="C32:N34"/>
  </mergeCells>
  <hyperlinks>
    <hyperlink ref="F4" location="Instructions!C35" display="Back to Instructions tab"/>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L151"/>
  <sheetViews>
    <sheetView showGridLines="0" zoomScale="80" zoomScaleNormal="80" workbookViewId="0">
      <selection activeCell="D13" sqref="D13"/>
    </sheetView>
  </sheetViews>
  <sheetFormatPr defaultRowHeight="18" x14ac:dyDescent="0.35"/>
  <cols>
    <col min="1" max="1" width="4.5703125" style="357" customWidth="1"/>
    <col min="2" max="2" width="45.42578125" style="357" customWidth="1"/>
    <col min="3" max="3" width="18.42578125" style="357" customWidth="1"/>
    <col min="4" max="4" width="18.5703125" style="357" customWidth="1"/>
    <col min="5" max="5" width="19.5703125" style="357" customWidth="1"/>
    <col min="6" max="6" width="19" style="357" customWidth="1"/>
    <col min="7" max="7" width="19.140625" style="357" customWidth="1"/>
    <col min="8" max="8" width="17.140625" style="357" customWidth="1"/>
    <col min="9" max="9" width="5" style="357" customWidth="1"/>
    <col min="10" max="10" width="4.85546875" style="357" customWidth="1"/>
    <col min="11" max="16384" width="9.140625" style="357"/>
  </cols>
  <sheetData>
    <row r="1" spans="1:10" ht="18.75" thickBot="1" x14ac:dyDescent="0.4">
      <c r="J1" s="602"/>
    </row>
    <row r="2" spans="1:10" ht="18.75" thickBot="1" x14ac:dyDescent="0.4">
      <c r="B2" s="784" t="str">
        <f>'Version Control'!$B$2</f>
        <v>Title Block</v>
      </c>
      <c r="C2" s="785"/>
      <c r="D2" s="785"/>
      <c r="E2" s="786"/>
      <c r="J2" s="602"/>
    </row>
    <row r="3" spans="1:10" x14ac:dyDescent="0.35">
      <c r="B3" s="516" t="str">
        <f>'Version Control'!$B$3</f>
        <v>File Name:</v>
      </c>
      <c r="C3" s="787" t="str">
        <f ca="1">'Version Control'!$C$3</f>
        <v>Residential Clothes Washer - v1.6.xlsx</v>
      </c>
      <c r="D3" s="787"/>
      <c r="E3" s="788"/>
      <c r="J3" s="602"/>
    </row>
    <row r="4" spans="1:10" x14ac:dyDescent="0.35">
      <c r="B4" s="517" t="str">
        <f>'Version Control'!$B$4</f>
        <v>Tab Name:</v>
      </c>
      <c r="C4" s="789" t="str">
        <f ca="1">MID(CELL("filename",A1), FIND("]", CELL("filename", A1))+ 1, 255)</f>
        <v>Test Data Inputs</v>
      </c>
      <c r="D4" s="789"/>
      <c r="E4" s="790"/>
      <c r="G4" s="359" t="s">
        <v>501</v>
      </c>
      <c r="J4" s="602"/>
    </row>
    <row r="5" spans="1:10" x14ac:dyDescent="0.35">
      <c r="B5" s="518" t="str">
        <f>'Version Control'!$B$5</f>
        <v>Version Number:</v>
      </c>
      <c r="C5" s="793">
        <f>'Version Control'!$C$5</f>
        <v>1.6</v>
      </c>
      <c r="D5" s="794"/>
      <c r="E5" s="795"/>
      <c r="J5" s="602"/>
    </row>
    <row r="6" spans="1:10" x14ac:dyDescent="0.35">
      <c r="B6" s="518" t="str">
        <f>'Version Control'!$B$6</f>
        <v xml:space="preserve">Latest Revision Date: </v>
      </c>
      <c r="C6" s="796">
        <f>'Version Control'!$C$6</f>
        <v>41166</v>
      </c>
      <c r="D6" s="797"/>
      <c r="E6" s="798"/>
      <c r="J6" s="602"/>
    </row>
    <row r="7" spans="1:10" ht="18.75" thickBot="1" x14ac:dyDescent="0.4">
      <c r="B7" s="519" t="str">
        <f>'Version Control'!$B$7</f>
        <v xml:space="preserve">Test Completion Date: </v>
      </c>
      <c r="C7" s="799" t="str">
        <f>'Version Control'!$C$7</f>
        <v>[MM/DD/YYYY]</v>
      </c>
      <c r="D7" s="800"/>
      <c r="E7" s="801"/>
      <c r="J7" s="602"/>
    </row>
    <row r="8" spans="1:10" x14ac:dyDescent="0.35">
      <c r="J8" s="602"/>
    </row>
    <row r="9" spans="1:10" ht="18.75" thickBot="1" x14ac:dyDescent="0.4">
      <c r="J9" s="602"/>
    </row>
    <row r="10" spans="1:10" ht="18.75" thickBot="1" x14ac:dyDescent="0.4">
      <c r="A10" s="292"/>
      <c r="B10" s="511" t="s">
        <v>47</v>
      </c>
      <c r="C10" s="512"/>
      <c r="D10" s="512"/>
      <c r="E10" s="502"/>
      <c r="F10" s="360"/>
      <c r="J10" s="602"/>
    </row>
    <row r="11" spans="1:10" x14ac:dyDescent="0.35">
      <c r="A11" s="292"/>
      <c r="B11" s="363"/>
      <c r="C11" s="364" t="s">
        <v>354</v>
      </c>
      <c r="D11" s="420" t="s">
        <v>437</v>
      </c>
      <c r="E11" s="361"/>
      <c r="F11" s="360"/>
      <c r="J11" s="602"/>
    </row>
    <row r="12" spans="1:10" x14ac:dyDescent="0.35">
      <c r="A12" s="292"/>
      <c r="B12" s="407" t="s">
        <v>93</v>
      </c>
      <c r="C12" s="485"/>
      <c r="D12" s="485"/>
      <c r="E12" s="593" t="s">
        <v>94</v>
      </c>
      <c r="F12" s="360"/>
      <c r="J12" s="602"/>
    </row>
    <row r="13" spans="1:10" x14ac:dyDescent="0.35">
      <c r="A13" s="292"/>
      <c r="B13" s="407" t="s">
        <v>95</v>
      </c>
      <c r="C13" s="485"/>
      <c r="D13" s="485"/>
      <c r="E13" s="593" t="s">
        <v>94</v>
      </c>
      <c r="F13" s="360"/>
      <c r="J13" s="602"/>
    </row>
    <row r="14" spans="1:10" x14ac:dyDescent="0.35">
      <c r="A14" s="292"/>
      <c r="B14" s="408" t="s">
        <v>201</v>
      </c>
      <c r="C14" s="485"/>
      <c r="D14" s="485"/>
      <c r="E14" s="593" t="s">
        <v>217</v>
      </c>
      <c r="F14" s="360"/>
      <c r="J14" s="602"/>
    </row>
    <row r="15" spans="1:10" ht="20.25" x14ac:dyDescent="0.35">
      <c r="A15" s="292"/>
      <c r="B15" s="407" t="s">
        <v>202</v>
      </c>
      <c r="C15" s="492" t="str">
        <f>IF(C14=60,62.3,IF(C14=100,62,"error"))</f>
        <v>error</v>
      </c>
      <c r="D15" s="365"/>
      <c r="E15" s="567" t="s">
        <v>502</v>
      </c>
      <c r="F15" s="360"/>
      <c r="J15" s="602"/>
    </row>
    <row r="16" spans="1:10" ht="18.75" thickBot="1" x14ac:dyDescent="0.4">
      <c r="B16" s="366" t="s">
        <v>96</v>
      </c>
      <c r="C16" s="493" t="e">
        <f>(C13-C12)/C15</f>
        <v>#VALUE!</v>
      </c>
      <c r="D16" s="493" t="e">
        <f>'Calculations - Uncertainty'!C17</f>
        <v>#VALUE!</v>
      </c>
      <c r="E16" s="594" t="s">
        <v>97</v>
      </c>
      <c r="F16" s="360"/>
      <c r="J16" s="602"/>
    </row>
    <row r="17" spans="2:10" ht="18.75" thickBot="1" x14ac:dyDescent="0.4">
      <c r="E17" s="367"/>
      <c r="J17" s="602"/>
    </row>
    <row r="18" spans="2:10" ht="18.75" thickBot="1" x14ac:dyDescent="0.4">
      <c r="B18" s="511" t="s">
        <v>210</v>
      </c>
      <c r="C18" s="512"/>
      <c r="D18" s="502"/>
      <c r="J18" s="602"/>
    </row>
    <row r="19" spans="2:10" x14ac:dyDescent="0.35">
      <c r="B19" s="513" t="s">
        <v>81</v>
      </c>
      <c r="C19" s="514">
        <f>'General Info &amp; Test Results'!C32</f>
        <v>0</v>
      </c>
      <c r="D19" s="515"/>
      <c r="E19" s="368"/>
      <c r="J19" s="602"/>
    </row>
    <row r="20" spans="2:10" x14ac:dyDescent="0.35">
      <c r="B20" s="409" t="s">
        <v>103</v>
      </c>
      <c r="C20" s="410">
        <v>3</v>
      </c>
      <c r="D20" s="414" t="s">
        <v>94</v>
      </c>
      <c r="E20" s="367"/>
      <c r="J20" s="602"/>
    </row>
    <row r="21" spans="2:10" x14ac:dyDescent="0.35">
      <c r="B21" s="409" t="s">
        <v>105</v>
      </c>
      <c r="C21" s="410" t="e">
        <f>VLOOKUP(ROUNDDOWN(ROUND(C16,2),1),Tables!B57:K109,9)</f>
        <v>#VALUE!</v>
      </c>
      <c r="D21" s="414" t="s">
        <v>94</v>
      </c>
      <c r="E21" s="370"/>
      <c r="J21" s="602"/>
    </row>
    <row r="22" spans="2:10" ht="18.75" thickBot="1" x14ac:dyDescent="0.4">
      <c r="B22" s="494" t="s">
        <v>104</v>
      </c>
      <c r="C22" s="495" t="e">
        <f>VLOOKUP(ROUNDDOWN(ROUND(C16,2),1),Tables!B57:K109,7)</f>
        <v>#VALUE!</v>
      </c>
      <c r="D22" s="418" t="s">
        <v>94</v>
      </c>
      <c r="E22" s="370"/>
      <c r="J22" s="602"/>
    </row>
    <row r="23" spans="2:10" ht="18.75" thickBot="1" x14ac:dyDescent="0.4">
      <c r="J23" s="602"/>
    </row>
    <row r="24" spans="2:10" ht="18.75" thickBot="1" x14ac:dyDescent="0.4">
      <c r="B24" s="511" t="s">
        <v>101</v>
      </c>
      <c r="C24" s="512"/>
      <c r="D24" s="512"/>
      <c r="E24" s="512"/>
      <c r="F24" s="512"/>
      <c r="G24" s="502"/>
      <c r="J24" s="602"/>
    </row>
    <row r="25" spans="2:10" x14ac:dyDescent="0.35">
      <c r="B25" s="363" t="s">
        <v>106</v>
      </c>
      <c r="C25" s="375">
        <f>'General Info &amp; Test Results'!C36</f>
        <v>0</v>
      </c>
      <c r="D25" s="360" t="s">
        <v>412</v>
      </c>
      <c r="E25" s="360"/>
      <c r="F25" s="360"/>
      <c r="G25" s="361"/>
      <c r="J25" s="602"/>
    </row>
    <row r="26" spans="2:10" ht="16.5" customHeight="1" x14ac:dyDescent="0.35">
      <c r="B26" s="363" t="s">
        <v>102</v>
      </c>
      <c r="C26" s="375">
        <f>'General Info &amp; Test Results'!C37</f>
        <v>0</v>
      </c>
      <c r="D26" s="360" t="s">
        <v>412</v>
      </c>
      <c r="E26" s="360"/>
      <c r="F26" s="360"/>
      <c r="G26" s="361"/>
      <c r="J26" s="602"/>
    </row>
    <row r="27" spans="2:10" ht="16.5" customHeight="1" x14ac:dyDescent="0.35">
      <c r="B27" s="363"/>
      <c r="C27" s="375"/>
      <c r="D27" s="360"/>
      <c r="E27" s="360"/>
      <c r="F27" s="360"/>
      <c r="G27" s="361"/>
      <c r="J27" s="602"/>
    </row>
    <row r="28" spans="2:10" ht="16.5" customHeight="1" x14ac:dyDescent="0.35">
      <c r="B28" s="376" t="s">
        <v>129</v>
      </c>
      <c r="C28" s="377"/>
      <c r="D28" s="377"/>
      <c r="E28" s="377"/>
      <c r="F28" s="377"/>
      <c r="G28" s="378"/>
      <c r="J28" s="602"/>
    </row>
    <row r="29" spans="2:10" ht="40.5" customHeight="1" x14ac:dyDescent="0.4">
      <c r="B29" s="363"/>
      <c r="C29" s="375"/>
      <c r="D29" s="375"/>
      <c r="E29" s="375"/>
      <c r="F29" s="791" t="s">
        <v>359</v>
      </c>
      <c r="G29" s="792"/>
      <c r="J29" s="602"/>
    </row>
    <row r="30" spans="2:10" x14ac:dyDescent="0.35">
      <c r="B30" s="379" t="s">
        <v>107</v>
      </c>
      <c r="C30" s="419" t="s">
        <v>354</v>
      </c>
      <c r="D30" s="420" t="s">
        <v>437</v>
      </c>
      <c r="E30" s="420"/>
      <c r="F30" s="420" t="s">
        <v>118</v>
      </c>
      <c r="G30" s="503" t="s">
        <v>347</v>
      </c>
      <c r="J30" s="602"/>
    </row>
    <row r="31" spans="2:10" ht="19.5" x14ac:dyDescent="0.4">
      <c r="B31" s="407" t="s">
        <v>503</v>
      </c>
      <c r="C31" s="486"/>
      <c r="D31" s="486"/>
      <c r="E31" s="360" t="s">
        <v>94</v>
      </c>
      <c r="F31" s="765"/>
      <c r="G31" s="767"/>
      <c r="J31" s="602"/>
    </row>
    <row r="32" spans="2:10" ht="19.5" x14ac:dyDescent="0.4">
      <c r="B32" s="407" t="s">
        <v>504</v>
      </c>
      <c r="C32" s="486"/>
      <c r="D32" s="486"/>
      <c r="E32" s="360" t="s">
        <v>94</v>
      </c>
      <c r="F32" s="765"/>
      <c r="G32" s="767"/>
      <c r="J32" s="602"/>
    </row>
    <row r="33" spans="2:10" x14ac:dyDescent="0.35">
      <c r="B33" s="379" t="s">
        <v>108</v>
      </c>
      <c r="C33" s="360"/>
      <c r="D33" s="360"/>
      <c r="E33" s="360"/>
      <c r="F33" s="360"/>
      <c r="G33" s="361"/>
      <c r="J33" s="602"/>
    </row>
    <row r="34" spans="2:10" ht="19.5" x14ac:dyDescent="0.4">
      <c r="B34" s="407" t="s">
        <v>503</v>
      </c>
      <c r="C34" s="486"/>
      <c r="D34" s="486"/>
      <c r="E34" s="360" t="s">
        <v>94</v>
      </c>
      <c r="F34" s="765"/>
      <c r="G34" s="767"/>
      <c r="J34" s="602"/>
    </row>
    <row r="35" spans="2:10" ht="19.5" x14ac:dyDescent="0.4">
      <c r="B35" s="407" t="s">
        <v>504</v>
      </c>
      <c r="C35" s="486"/>
      <c r="D35" s="486"/>
      <c r="E35" s="360" t="s">
        <v>94</v>
      </c>
      <c r="F35" s="765"/>
      <c r="G35" s="767"/>
      <c r="J35" s="602"/>
    </row>
    <row r="36" spans="2:10" x14ac:dyDescent="0.35">
      <c r="B36" s="379" t="s">
        <v>109</v>
      </c>
      <c r="C36" s="360"/>
      <c r="D36" s="360"/>
      <c r="E36" s="360"/>
      <c r="F36" s="360"/>
      <c r="G36" s="510"/>
      <c r="J36" s="602"/>
    </row>
    <row r="37" spans="2:10" ht="19.5" x14ac:dyDescent="0.4">
      <c r="B37" s="407" t="s">
        <v>503</v>
      </c>
      <c r="C37" s="486"/>
      <c r="D37" s="486"/>
      <c r="E37" s="360" t="s">
        <v>94</v>
      </c>
      <c r="F37" s="765"/>
      <c r="G37" s="767"/>
      <c r="J37" s="602"/>
    </row>
    <row r="38" spans="2:10" ht="19.5" x14ac:dyDescent="0.4">
      <c r="B38" s="407" t="s">
        <v>504</v>
      </c>
      <c r="C38" s="486"/>
      <c r="D38" s="486"/>
      <c r="E38" s="360" t="s">
        <v>94</v>
      </c>
      <c r="F38" s="765"/>
      <c r="G38" s="767"/>
      <c r="J38" s="602"/>
    </row>
    <row r="39" spans="2:10" x14ac:dyDescent="0.35">
      <c r="B39" s="379" t="s">
        <v>110</v>
      </c>
      <c r="C39" s="360"/>
      <c r="D39" s="360"/>
      <c r="E39" s="360"/>
      <c r="F39" s="360"/>
      <c r="G39" s="361"/>
      <c r="J39" s="602"/>
    </row>
    <row r="40" spans="2:10" ht="19.5" x14ac:dyDescent="0.4">
      <c r="B40" s="407" t="s">
        <v>503</v>
      </c>
      <c r="C40" s="486"/>
      <c r="D40" s="486"/>
      <c r="E40" s="360" t="s">
        <v>94</v>
      </c>
      <c r="F40" s="765"/>
      <c r="G40" s="767"/>
      <c r="J40" s="602"/>
    </row>
    <row r="41" spans="2:10" ht="19.5" x14ac:dyDescent="0.4">
      <c r="B41" s="407" t="s">
        <v>504</v>
      </c>
      <c r="C41" s="486"/>
      <c r="D41" s="486"/>
      <c r="E41" s="360" t="s">
        <v>94</v>
      </c>
      <c r="F41" s="765"/>
      <c r="G41" s="767"/>
      <c r="J41" s="602"/>
    </row>
    <row r="42" spans="2:10" x14ac:dyDescent="0.35">
      <c r="B42" s="363"/>
      <c r="C42" s="595"/>
      <c r="D42" s="595"/>
      <c r="E42" s="596"/>
      <c r="F42" s="597"/>
      <c r="G42" s="598"/>
      <c r="J42" s="602"/>
    </row>
    <row r="43" spans="2:10" x14ac:dyDescent="0.35">
      <c r="B43" s="376" t="s">
        <v>130</v>
      </c>
      <c r="C43" s="377"/>
      <c r="D43" s="377"/>
      <c r="E43" s="377"/>
      <c r="F43" s="377"/>
      <c r="G43" s="378"/>
      <c r="J43" s="602"/>
    </row>
    <row r="44" spans="2:10" ht="36" customHeight="1" x14ac:dyDescent="0.4">
      <c r="B44" s="363"/>
      <c r="C44" s="375"/>
      <c r="D44" s="375"/>
      <c r="E44" s="375"/>
      <c r="F44" s="791" t="s">
        <v>359</v>
      </c>
      <c r="G44" s="792"/>
      <c r="J44" s="602"/>
    </row>
    <row r="45" spans="2:10" x14ac:dyDescent="0.35">
      <c r="B45" s="379" t="s">
        <v>107</v>
      </c>
      <c r="C45" s="419" t="s">
        <v>354</v>
      </c>
      <c r="D45" s="420" t="s">
        <v>437</v>
      </c>
      <c r="E45" s="420"/>
      <c r="F45" s="420" t="s">
        <v>118</v>
      </c>
      <c r="G45" s="503" t="s">
        <v>347</v>
      </c>
      <c r="J45" s="602"/>
    </row>
    <row r="46" spans="2:10" ht="19.5" x14ac:dyDescent="0.4">
      <c r="B46" s="407" t="s">
        <v>503</v>
      </c>
      <c r="C46" s="486"/>
      <c r="D46" s="486"/>
      <c r="E46" s="360" t="s">
        <v>94</v>
      </c>
      <c r="F46" s="765"/>
      <c r="G46" s="767"/>
      <c r="J46" s="602"/>
    </row>
    <row r="47" spans="2:10" ht="19.5" x14ac:dyDescent="0.4">
      <c r="B47" s="407" t="s">
        <v>504</v>
      </c>
      <c r="C47" s="486"/>
      <c r="D47" s="486"/>
      <c r="E47" s="360" t="s">
        <v>94</v>
      </c>
      <c r="F47" s="765"/>
      <c r="G47" s="767"/>
      <c r="J47" s="602"/>
    </row>
    <row r="48" spans="2:10" ht="15.75" customHeight="1" x14ac:dyDescent="0.35">
      <c r="B48" s="379" t="s">
        <v>108</v>
      </c>
      <c r="C48" s="360"/>
      <c r="D48" s="360"/>
      <c r="E48" s="360"/>
      <c r="F48" s="360"/>
      <c r="G48" s="361"/>
      <c r="J48" s="602"/>
    </row>
    <row r="49" spans="2:12" ht="19.5" x14ac:dyDescent="0.4">
      <c r="B49" s="407" t="s">
        <v>503</v>
      </c>
      <c r="C49" s="486"/>
      <c r="D49" s="486"/>
      <c r="E49" s="360" t="s">
        <v>94</v>
      </c>
      <c r="F49" s="765"/>
      <c r="G49" s="767"/>
      <c r="J49" s="602"/>
    </row>
    <row r="50" spans="2:12" ht="19.5" x14ac:dyDescent="0.4">
      <c r="B50" s="407" t="s">
        <v>504</v>
      </c>
      <c r="C50" s="486"/>
      <c r="D50" s="486"/>
      <c r="E50" s="360" t="s">
        <v>94</v>
      </c>
      <c r="F50" s="765"/>
      <c r="G50" s="767"/>
      <c r="J50" s="602"/>
    </row>
    <row r="51" spans="2:12" x14ac:dyDescent="0.35">
      <c r="B51" s="379" t="s">
        <v>109</v>
      </c>
      <c r="C51" s="360"/>
      <c r="D51" s="360"/>
      <c r="E51" s="360"/>
      <c r="F51" s="360"/>
      <c r="G51" s="361"/>
      <c r="J51" s="602"/>
    </row>
    <row r="52" spans="2:12" ht="19.5" x14ac:dyDescent="0.4">
      <c r="B52" s="407" t="s">
        <v>503</v>
      </c>
      <c r="C52" s="486"/>
      <c r="D52" s="486"/>
      <c r="E52" s="360" t="s">
        <v>94</v>
      </c>
      <c r="F52" s="765"/>
      <c r="G52" s="767"/>
      <c r="J52" s="602"/>
    </row>
    <row r="53" spans="2:12" ht="19.5" x14ac:dyDescent="0.4">
      <c r="B53" s="407" t="s">
        <v>504</v>
      </c>
      <c r="C53" s="486"/>
      <c r="D53" s="486"/>
      <c r="E53" s="360" t="s">
        <v>94</v>
      </c>
      <c r="F53" s="765"/>
      <c r="G53" s="767"/>
      <c r="J53" s="602"/>
      <c r="L53" s="404"/>
    </row>
    <row r="54" spans="2:12" ht="12.75" customHeight="1" x14ac:dyDescent="0.35">
      <c r="B54" s="379" t="s">
        <v>110</v>
      </c>
      <c r="C54" s="360"/>
      <c r="D54" s="360"/>
      <c r="E54" s="360"/>
      <c r="F54" s="360"/>
      <c r="G54" s="361"/>
      <c r="J54" s="602"/>
    </row>
    <row r="55" spans="2:12" ht="19.5" x14ac:dyDescent="0.4">
      <c r="B55" s="407" t="s">
        <v>503</v>
      </c>
      <c r="C55" s="486"/>
      <c r="D55" s="486"/>
      <c r="E55" s="360" t="s">
        <v>94</v>
      </c>
      <c r="F55" s="765"/>
      <c r="G55" s="767"/>
      <c r="J55" s="602"/>
    </row>
    <row r="56" spans="2:12" ht="20.25" thickBot="1" x14ac:dyDescent="0.45">
      <c r="B56" s="499" t="s">
        <v>504</v>
      </c>
      <c r="C56" s="487"/>
      <c r="D56" s="487"/>
      <c r="E56" s="362" t="s">
        <v>94</v>
      </c>
      <c r="F56" s="766"/>
      <c r="G56" s="768"/>
      <c r="J56" s="602"/>
    </row>
    <row r="57" spans="2:12" ht="18.75" thickBot="1" x14ac:dyDescent="0.4">
      <c r="J57" s="602"/>
    </row>
    <row r="58" spans="2:12" x14ac:dyDescent="0.35">
      <c r="B58" s="771" t="s">
        <v>500</v>
      </c>
      <c r="C58" s="772"/>
      <c r="D58" s="772"/>
      <c r="E58" s="772"/>
      <c r="F58" s="772"/>
      <c r="G58" s="772"/>
      <c r="H58" s="773"/>
      <c r="J58" s="602"/>
    </row>
    <row r="59" spans="2:12" x14ac:dyDescent="0.35">
      <c r="B59" s="774"/>
      <c r="C59" s="775"/>
      <c r="D59" s="775"/>
      <c r="E59" s="775"/>
      <c r="F59" s="775"/>
      <c r="G59" s="775"/>
      <c r="H59" s="776"/>
      <c r="J59" s="602"/>
    </row>
    <row r="60" spans="2:12" x14ac:dyDescent="0.35">
      <c r="B60" s="777"/>
      <c r="C60" s="778"/>
      <c r="D60" s="778"/>
      <c r="E60" s="778"/>
      <c r="F60" s="778"/>
      <c r="G60" s="778"/>
      <c r="H60" s="779"/>
      <c r="J60" s="602"/>
    </row>
    <row r="61" spans="2:12" x14ac:dyDescent="0.35">
      <c r="B61" s="777"/>
      <c r="C61" s="778"/>
      <c r="D61" s="778"/>
      <c r="E61" s="778"/>
      <c r="F61" s="778"/>
      <c r="G61" s="778"/>
      <c r="H61" s="779"/>
      <c r="J61" s="602"/>
    </row>
    <row r="62" spans="2:12" x14ac:dyDescent="0.35">
      <c r="B62" s="777"/>
      <c r="C62" s="778"/>
      <c r="D62" s="778"/>
      <c r="E62" s="778"/>
      <c r="F62" s="778"/>
      <c r="G62" s="778"/>
      <c r="H62" s="779"/>
      <c r="J62" s="602"/>
    </row>
    <row r="63" spans="2:12" ht="18.75" thickBot="1" x14ac:dyDescent="0.4">
      <c r="B63" s="780"/>
      <c r="C63" s="781"/>
      <c r="D63" s="781"/>
      <c r="E63" s="781"/>
      <c r="F63" s="781"/>
      <c r="G63" s="781"/>
      <c r="H63" s="782"/>
      <c r="J63" s="602"/>
    </row>
    <row r="64" spans="2:12" ht="18.75" thickBot="1" x14ac:dyDescent="0.4">
      <c r="J64" s="602"/>
    </row>
    <row r="65" spans="2:10" x14ac:dyDescent="0.35">
      <c r="B65" s="372" t="s">
        <v>115</v>
      </c>
      <c r="C65" s="373"/>
      <c r="D65" s="373"/>
      <c r="E65" s="373"/>
      <c r="F65" s="373"/>
      <c r="G65" s="373"/>
      <c r="H65" s="374"/>
      <c r="J65" s="602"/>
    </row>
    <row r="66" spans="2:10" x14ac:dyDescent="0.35">
      <c r="B66" s="363" t="s">
        <v>116</v>
      </c>
      <c r="C66" s="380">
        <f>'General Info &amp; Test Results'!$C$32</f>
        <v>0</v>
      </c>
      <c r="D66" s="360" t="s">
        <v>412</v>
      </c>
      <c r="E66" s="360"/>
      <c r="F66" s="360"/>
      <c r="G66" s="360"/>
      <c r="H66" s="361"/>
      <c r="J66" s="602"/>
    </row>
    <row r="67" spans="2:10" x14ac:dyDescent="0.35">
      <c r="B67" s="363" t="s">
        <v>211</v>
      </c>
      <c r="C67" s="380">
        <f>'General Info &amp; Test Results'!C33</f>
        <v>0</v>
      </c>
      <c r="D67" s="360" t="s">
        <v>412</v>
      </c>
      <c r="E67" s="360"/>
      <c r="F67" s="360"/>
      <c r="G67" s="360"/>
      <c r="H67" s="361"/>
      <c r="J67" s="602"/>
    </row>
    <row r="68" spans="2:10" x14ac:dyDescent="0.35">
      <c r="B68" s="363" t="s">
        <v>80</v>
      </c>
      <c r="C68" s="380">
        <f>'General Info &amp; Test Results'!C34</f>
        <v>0</v>
      </c>
      <c r="D68" s="360" t="s">
        <v>412</v>
      </c>
      <c r="E68" s="360"/>
      <c r="F68" s="360"/>
      <c r="G68" s="360"/>
      <c r="H68" s="361"/>
      <c r="J68" s="602"/>
    </row>
    <row r="69" spans="2:10" x14ac:dyDescent="0.35">
      <c r="B69" s="363" t="s">
        <v>85</v>
      </c>
      <c r="C69" s="380">
        <f>'General Info &amp; Test Results'!C35</f>
        <v>0</v>
      </c>
      <c r="D69" s="360" t="s">
        <v>412</v>
      </c>
      <c r="E69" s="360"/>
      <c r="F69" s="360"/>
      <c r="G69" s="360"/>
      <c r="H69" s="361"/>
      <c r="J69" s="602"/>
    </row>
    <row r="70" spans="2:10" x14ac:dyDescent="0.35">
      <c r="B70" s="363" t="s">
        <v>83</v>
      </c>
      <c r="C70" s="380">
        <f>'General Info &amp; Test Results'!C36</f>
        <v>0</v>
      </c>
      <c r="D70" s="360" t="s">
        <v>412</v>
      </c>
      <c r="E70" s="360"/>
      <c r="F70" s="360"/>
      <c r="G70" s="360"/>
      <c r="H70" s="361"/>
      <c r="J70" s="602"/>
    </row>
    <row r="71" spans="2:10" x14ac:dyDescent="0.35">
      <c r="B71" s="363" t="s">
        <v>227</v>
      </c>
      <c r="C71" s="380">
        <f>'General Info &amp; Test Results'!C37</f>
        <v>0</v>
      </c>
      <c r="D71" s="360" t="s">
        <v>412</v>
      </c>
      <c r="E71" s="360"/>
      <c r="F71" s="360"/>
      <c r="G71" s="360"/>
      <c r="H71" s="361"/>
      <c r="J71" s="602"/>
    </row>
    <row r="72" spans="2:10" x14ac:dyDescent="0.35">
      <c r="B72" s="358" t="s">
        <v>249</v>
      </c>
      <c r="C72" s="380">
        <f>'General Info &amp; Test Results'!C38</f>
        <v>0</v>
      </c>
      <c r="D72" s="360" t="s">
        <v>412</v>
      </c>
      <c r="E72" s="360"/>
      <c r="F72" s="360"/>
      <c r="G72" s="360"/>
      <c r="H72" s="361"/>
      <c r="J72" s="602"/>
    </row>
    <row r="73" spans="2:10" ht="19.5" x14ac:dyDescent="0.4">
      <c r="B73" s="363"/>
      <c r="C73" s="380"/>
      <c r="D73" s="380"/>
      <c r="E73" s="381"/>
      <c r="F73" s="381"/>
      <c r="G73" s="360"/>
      <c r="H73" s="361"/>
      <c r="J73" s="602"/>
    </row>
    <row r="74" spans="2:10" x14ac:dyDescent="0.35">
      <c r="B74" s="376" t="s">
        <v>129</v>
      </c>
      <c r="C74" s="377"/>
      <c r="D74" s="377"/>
      <c r="E74" s="377"/>
      <c r="F74" s="377"/>
      <c r="G74" s="377"/>
      <c r="H74" s="378"/>
      <c r="J74" s="602"/>
    </row>
    <row r="75" spans="2:10" x14ac:dyDescent="0.35">
      <c r="B75" s="363"/>
      <c r="C75" s="770" t="s">
        <v>118</v>
      </c>
      <c r="D75" s="770"/>
      <c r="E75" s="769" t="s">
        <v>247</v>
      </c>
      <c r="F75" s="770"/>
      <c r="G75" s="769" t="s">
        <v>248</v>
      </c>
      <c r="H75" s="783"/>
      <c r="J75" s="602"/>
    </row>
    <row r="76" spans="2:10" x14ac:dyDescent="0.35">
      <c r="B76" s="379" t="s">
        <v>131</v>
      </c>
      <c r="C76" s="419" t="s">
        <v>354</v>
      </c>
      <c r="D76" s="420" t="s">
        <v>437</v>
      </c>
      <c r="E76" s="419" t="s">
        <v>354</v>
      </c>
      <c r="F76" s="420" t="s">
        <v>437</v>
      </c>
      <c r="G76" s="419" t="s">
        <v>354</v>
      </c>
      <c r="H76" s="503" t="s">
        <v>437</v>
      </c>
      <c r="J76" s="602"/>
    </row>
    <row r="77" spans="2:10" x14ac:dyDescent="0.35">
      <c r="B77" s="407" t="s">
        <v>117</v>
      </c>
      <c r="C77" s="488"/>
      <c r="D77" s="488"/>
      <c r="E77" s="488"/>
      <c r="F77" s="489"/>
      <c r="G77" s="488"/>
      <c r="H77" s="504"/>
      <c r="J77" s="602"/>
    </row>
    <row r="78" spans="2:10" x14ac:dyDescent="0.35">
      <c r="B78" s="407" t="s">
        <v>124</v>
      </c>
      <c r="C78" s="488"/>
      <c r="D78" s="488"/>
      <c r="E78" s="488"/>
      <c r="F78" s="489"/>
      <c r="G78" s="488"/>
      <c r="H78" s="504"/>
      <c r="J78" s="602"/>
    </row>
    <row r="79" spans="2:10" x14ac:dyDescent="0.35">
      <c r="B79" s="407" t="s">
        <v>125</v>
      </c>
      <c r="C79" s="488"/>
      <c r="D79" s="488"/>
      <c r="E79" s="488"/>
      <c r="F79" s="489"/>
      <c r="G79" s="488"/>
      <c r="H79" s="504"/>
      <c r="J79" s="602"/>
    </row>
    <row r="80" spans="2:10" x14ac:dyDescent="0.35">
      <c r="B80" s="407" t="s">
        <v>126</v>
      </c>
      <c r="C80" s="488"/>
      <c r="D80" s="488"/>
      <c r="E80" s="488"/>
      <c r="F80" s="489"/>
      <c r="G80" s="488"/>
      <c r="H80" s="504"/>
      <c r="J80" s="602"/>
    </row>
    <row r="81" spans="2:10" x14ac:dyDescent="0.35">
      <c r="B81" s="407" t="s">
        <v>127</v>
      </c>
      <c r="C81" s="488"/>
      <c r="D81" s="488"/>
      <c r="E81" s="488"/>
      <c r="F81" s="489"/>
      <c r="G81" s="488"/>
      <c r="H81" s="504"/>
      <c r="J81" s="602"/>
    </row>
    <row r="82" spans="2:10" x14ac:dyDescent="0.35">
      <c r="B82" s="407" t="s">
        <v>212</v>
      </c>
      <c r="C82" s="496" t="str">
        <f>IF(C78="","",AVERAGE(C78:C81))</f>
        <v/>
      </c>
      <c r="D82" s="496" t="str">
        <f>IF('General Info &amp; Test Results'!C38=1,D78,IF('General Info &amp; Test Results'!C38=2,SQRT(((1/2*D78)^2)+((1/2*D79)^2)),IF('General Info &amp; Test Results'!C38=3,SQRT(((1/3*D78)^2)+((1/3*D79)^2)+((1/3*D80)^2)),IF('General Info &amp; Test Results'!C38=4,SQRT(((1/4*D78)^2)+((1/4*D79)^2)+((1/4*D80)^2)+((1/4*D81)^2)),"error"))))</f>
        <v>error</v>
      </c>
      <c r="E82" s="496" t="str">
        <f>IF(E78="","",AVERAGE(E78:E81))</f>
        <v/>
      </c>
      <c r="F82" s="497" t="str">
        <f>IF('General Info &amp; Test Results'!C38=1,F78,IF('General Info &amp; Test Results'!C38=2,SQRT(((1/2*F78)^2)+((1/2*F79)^2)),IF('General Info &amp; Test Results'!C38=3,SQRT(((1/3*F78)^2)+((1/3*F79)^2)+((1/3*F80)^2)),IF('General Info &amp; Test Results'!C38=4,SQRT(((1/4*F78)^2)+((1/4*F79)^2)+((1/4*F80)^2)+((1/4*F81)^2)),"error"))))</f>
        <v>error</v>
      </c>
      <c r="G82" s="496" t="str">
        <f>IF(G78="","",AVERAGE(G78:G81))</f>
        <v/>
      </c>
      <c r="H82" s="505" t="str">
        <f>IF('General Info &amp; Test Results'!C38=1,H78,IF('General Info &amp; Test Results'!C38=2,SQRT(((1/2*H78)^2)+((1/2*H79)^2)),IF('General Info &amp; Test Results'!C38=3,SQRT(((1/3*H78)^2)+((1/3*H79)^2)+((1/3*H80)^2)),IF('General Info &amp; Test Results'!C38=4,SQRT(((1/4*H78)^2)+((1/4*H79)^2)+((1/4*H80)^2)+((1/4*H81)^2)),"error"))))</f>
        <v>error</v>
      </c>
      <c r="J82" s="602"/>
    </row>
    <row r="83" spans="2:10" x14ac:dyDescent="0.35">
      <c r="B83" s="407" t="s">
        <v>121</v>
      </c>
      <c r="C83" s="488"/>
      <c r="D83" s="488"/>
      <c r="E83" s="488"/>
      <c r="F83" s="489"/>
      <c r="G83" s="488"/>
      <c r="H83" s="504"/>
      <c r="J83" s="602"/>
    </row>
    <row r="84" spans="2:10" x14ac:dyDescent="0.35">
      <c r="B84" s="407" t="s">
        <v>122</v>
      </c>
      <c r="C84" s="488"/>
      <c r="D84" s="488"/>
      <c r="E84" s="488"/>
      <c r="F84" s="489"/>
      <c r="G84" s="488"/>
      <c r="H84" s="504"/>
      <c r="J84" s="602"/>
    </row>
    <row r="85" spans="2:10" x14ac:dyDescent="0.35">
      <c r="B85" s="407" t="s">
        <v>505</v>
      </c>
      <c r="C85" s="488"/>
      <c r="D85" s="488"/>
      <c r="E85" s="488"/>
      <c r="F85" s="489"/>
      <c r="G85" s="488" t="str">
        <f>IF($C$149=0,"--","")</f>
        <v/>
      </c>
      <c r="H85" s="504"/>
      <c r="J85" s="602"/>
    </row>
    <row r="86" spans="2:10" x14ac:dyDescent="0.35">
      <c r="B86" s="363"/>
      <c r="C86" s="360"/>
      <c r="D86" s="360"/>
      <c r="E86" s="360"/>
      <c r="F86" s="360"/>
      <c r="G86" s="360"/>
      <c r="H86" s="361"/>
      <c r="J86" s="602"/>
    </row>
    <row r="87" spans="2:10" ht="15" customHeight="1" x14ac:dyDescent="0.35">
      <c r="B87" s="363"/>
      <c r="C87" s="770" t="s">
        <v>118</v>
      </c>
      <c r="D87" s="770"/>
      <c r="E87" s="769" t="s">
        <v>347</v>
      </c>
      <c r="F87" s="770"/>
      <c r="G87" s="769" t="s">
        <v>248</v>
      </c>
      <c r="H87" s="783"/>
      <c r="J87" s="602"/>
    </row>
    <row r="88" spans="2:10" ht="16.5" customHeight="1" x14ac:dyDescent="0.35">
      <c r="B88" s="379" t="s">
        <v>132</v>
      </c>
      <c r="C88" s="364" t="s">
        <v>354</v>
      </c>
      <c r="D88" s="420" t="s">
        <v>437</v>
      </c>
      <c r="E88" s="364" t="s">
        <v>354</v>
      </c>
      <c r="F88" s="420" t="s">
        <v>437</v>
      </c>
      <c r="G88" s="364" t="s">
        <v>354</v>
      </c>
      <c r="H88" s="503" t="s">
        <v>437</v>
      </c>
      <c r="J88" s="602"/>
    </row>
    <row r="89" spans="2:10" x14ac:dyDescent="0.35">
      <c r="B89" s="407" t="s">
        <v>117</v>
      </c>
      <c r="C89" s="488"/>
      <c r="D89" s="488"/>
      <c r="E89" s="488"/>
      <c r="F89" s="489"/>
      <c r="G89" s="488"/>
      <c r="H89" s="504"/>
      <c r="J89" s="602"/>
    </row>
    <row r="90" spans="2:10" x14ac:dyDescent="0.35">
      <c r="B90" s="407" t="s">
        <v>124</v>
      </c>
      <c r="C90" s="488"/>
      <c r="D90" s="488"/>
      <c r="E90" s="488"/>
      <c r="F90" s="489"/>
      <c r="G90" s="488"/>
      <c r="H90" s="504"/>
      <c r="J90" s="602"/>
    </row>
    <row r="91" spans="2:10" x14ac:dyDescent="0.35">
      <c r="B91" s="407" t="s">
        <v>125</v>
      </c>
      <c r="C91" s="488"/>
      <c r="D91" s="488"/>
      <c r="E91" s="488"/>
      <c r="F91" s="489"/>
      <c r="G91" s="488"/>
      <c r="H91" s="504"/>
      <c r="J91" s="602"/>
    </row>
    <row r="92" spans="2:10" x14ac:dyDescent="0.35">
      <c r="B92" s="407" t="s">
        <v>126</v>
      </c>
      <c r="C92" s="488"/>
      <c r="D92" s="488"/>
      <c r="E92" s="488"/>
      <c r="F92" s="489"/>
      <c r="G92" s="488"/>
      <c r="H92" s="504"/>
      <c r="J92" s="602"/>
    </row>
    <row r="93" spans="2:10" x14ac:dyDescent="0.35">
      <c r="B93" s="407" t="s">
        <v>127</v>
      </c>
      <c r="C93" s="488"/>
      <c r="D93" s="488"/>
      <c r="E93" s="488"/>
      <c r="F93" s="489"/>
      <c r="G93" s="488"/>
      <c r="H93" s="504"/>
      <c r="J93" s="602"/>
    </row>
    <row r="94" spans="2:10" x14ac:dyDescent="0.35">
      <c r="B94" s="407" t="s">
        <v>212</v>
      </c>
      <c r="C94" s="496" t="str">
        <f>IF(C90="","",AVERAGE(C90:C93))</f>
        <v/>
      </c>
      <c r="D94" s="496" t="str">
        <f>IF('General Info &amp; Test Results'!C38=1,D90,IF('General Info &amp; Test Results'!C38=2,SQRT(((1/2*D90)^2)+((1/2*D91)^2)),IF('General Info &amp; Test Results'!C38=3,SQRT(((1/3*D90)^2)+((1/3*D91)^2)+((1/3*D92)^2)),IF('General Info &amp; Test Results'!C38=4,SQRT(((1/4*D90)^2)+((1/4*D91)^2)+((1/4*D92)^2)+((1/4*D93)^2)),"error"))))</f>
        <v>error</v>
      </c>
      <c r="E94" s="496" t="str">
        <f>IF(E90="","",AVERAGE(E90:E93))</f>
        <v/>
      </c>
      <c r="F94" s="497" t="str">
        <f>IF('General Info &amp; Test Results'!C38=1,F90,IF('General Info &amp; Test Results'!C38=2,SQRT(((1/2*F90)^2)+((1/2*F91)^2)),IF('General Info &amp; Test Results'!C38=3,SQRT(((1/3*F90)^2)+((1/3*F91)^2)+((1/3*F92)^2)),IF('General Info &amp; Test Results'!C38=4,SQRT(((1/4*F90)^2)+((1/4*F91)^2)+((1/4*F92)^2)+((1/4*F93)^2)),"error"))))</f>
        <v>error</v>
      </c>
      <c r="G94" s="496" t="str">
        <f>IF(G90="","",AVERAGE(G90:G93))</f>
        <v/>
      </c>
      <c r="H94" s="505" t="str">
        <f>IF('General Info &amp; Test Results'!C38=1,H90,IF('General Info &amp; Test Results'!C38=2,SQRT(((1/2*H90)^2)+((1/2*H91)^2)),IF('General Info &amp; Test Results'!C38=3,SQRT(((1/3*H90)^2)+((1/3*H91)^2)+((1/3*H92)^2)),IF('General Info &amp; Test Results'!C38=4,SQRT(((1/4*H90)^2)+((1/4*H91)^2)+((1/4*H92)^2)+((1/4*H93)^2)),"error"))))</f>
        <v>error</v>
      </c>
      <c r="J94" s="602"/>
    </row>
    <row r="95" spans="2:10" x14ac:dyDescent="0.35">
      <c r="B95" s="407" t="s">
        <v>121</v>
      </c>
      <c r="C95" s="488"/>
      <c r="D95" s="488"/>
      <c r="E95" s="488"/>
      <c r="F95" s="489"/>
      <c r="G95" s="488"/>
      <c r="H95" s="504"/>
      <c r="J95" s="602"/>
    </row>
    <row r="96" spans="2:10" x14ac:dyDescent="0.35">
      <c r="B96" s="407" t="s">
        <v>122</v>
      </c>
      <c r="C96" s="488"/>
      <c r="D96" s="488"/>
      <c r="E96" s="488"/>
      <c r="F96" s="489"/>
      <c r="G96" s="488"/>
      <c r="H96" s="504"/>
      <c r="J96" s="602"/>
    </row>
    <row r="97" spans="2:10" x14ac:dyDescent="0.35">
      <c r="B97" s="407" t="s">
        <v>505</v>
      </c>
      <c r="C97" s="488"/>
      <c r="D97" s="488"/>
      <c r="E97" s="488"/>
      <c r="F97" s="489"/>
      <c r="G97" s="488" t="str">
        <f>IF($C$149=0,"--","")</f>
        <v/>
      </c>
      <c r="H97" s="504"/>
      <c r="J97" s="602"/>
    </row>
    <row r="98" spans="2:10" x14ac:dyDescent="0.35">
      <c r="B98" s="363"/>
      <c r="C98" s="360"/>
      <c r="D98" s="360"/>
      <c r="E98" s="360"/>
      <c r="F98" s="360"/>
      <c r="G98" s="360"/>
      <c r="H98" s="361"/>
      <c r="J98" s="602"/>
    </row>
    <row r="99" spans="2:10" x14ac:dyDescent="0.35">
      <c r="B99" s="363"/>
      <c r="C99" s="360"/>
      <c r="D99" s="360"/>
      <c r="E99" s="360"/>
      <c r="F99" s="360"/>
      <c r="G99" s="360"/>
      <c r="H99" s="361"/>
      <c r="J99" s="602"/>
    </row>
    <row r="100" spans="2:10" x14ac:dyDescent="0.35">
      <c r="B100" s="376" t="s">
        <v>130</v>
      </c>
      <c r="C100" s="377"/>
      <c r="D100" s="377"/>
      <c r="E100" s="377"/>
      <c r="F100" s="377"/>
      <c r="G100" s="377"/>
      <c r="H100" s="378"/>
      <c r="J100" s="602"/>
    </row>
    <row r="101" spans="2:10" x14ac:dyDescent="0.35">
      <c r="B101" s="363"/>
      <c r="C101" s="770" t="s">
        <v>118</v>
      </c>
      <c r="D101" s="770"/>
      <c r="E101" s="769" t="s">
        <v>247</v>
      </c>
      <c r="F101" s="770"/>
      <c r="G101" s="769" t="s">
        <v>248</v>
      </c>
      <c r="H101" s="783"/>
      <c r="J101" s="602"/>
    </row>
    <row r="102" spans="2:10" x14ac:dyDescent="0.35">
      <c r="B102" s="379" t="s">
        <v>133</v>
      </c>
      <c r="C102" s="419" t="s">
        <v>354</v>
      </c>
      <c r="D102" s="420" t="s">
        <v>437</v>
      </c>
      <c r="E102" s="419" t="s">
        <v>354</v>
      </c>
      <c r="F102" s="420" t="s">
        <v>437</v>
      </c>
      <c r="G102" s="419" t="s">
        <v>354</v>
      </c>
      <c r="H102" s="503" t="s">
        <v>437</v>
      </c>
      <c r="J102" s="602"/>
    </row>
    <row r="103" spans="2:10" x14ac:dyDescent="0.35">
      <c r="B103" s="407" t="s">
        <v>117</v>
      </c>
      <c r="C103" s="488"/>
      <c r="D103" s="488"/>
      <c r="E103" s="488"/>
      <c r="F103" s="489"/>
      <c r="G103" s="488"/>
      <c r="H103" s="504"/>
      <c r="J103" s="602"/>
    </row>
    <row r="104" spans="2:10" x14ac:dyDescent="0.35">
      <c r="B104" s="407" t="s">
        <v>124</v>
      </c>
      <c r="C104" s="488"/>
      <c r="D104" s="488"/>
      <c r="E104" s="488"/>
      <c r="F104" s="489"/>
      <c r="G104" s="488"/>
      <c r="H104" s="504"/>
      <c r="J104" s="602"/>
    </row>
    <row r="105" spans="2:10" x14ac:dyDescent="0.35">
      <c r="B105" s="407" t="s">
        <v>125</v>
      </c>
      <c r="C105" s="488"/>
      <c r="D105" s="488"/>
      <c r="E105" s="488"/>
      <c r="F105" s="489"/>
      <c r="G105" s="488"/>
      <c r="H105" s="504"/>
      <c r="J105" s="602"/>
    </row>
    <row r="106" spans="2:10" x14ac:dyDescent="0.35">
      <c r="B106" s="407" t="s">
        <v>126</v>
      </c>
      <c r="C106" s="488"/>
      <c r="D106" s="488"/>
      <c r="E106" s="488"/>
      <c r="F106" s="489"/>
      <c r="G106" s="488"/>
      <c r="H106" s="504"/>
      <c r="J106" s="602"/>
    </row>
    <row r="107" spans="2:10" x14ac:dyDescent="0.35">
      <c r="B107" s="407" t="s">
        <v>127</v>
      </c>
      <c r="C107" s="488"/>
      <c r="D107" s="488"/>
      <c r="E107" s="488"/>
      <c r="F107" s="489"/>
      <c r="G107" s="488"/>
      <c r="H107" s="504"/>
      <c r="J107" s="602"/>
    </row>
    <row r="108" spans="2:10" x14ac:dyDescent="0.35">
      <c r="B108" s="407" t="s">
        <v>212</v>
      </c>
      <c r="C108" s="496" t="str">
        <f>IF(C104="","",AVERAGE(C104:C107))</f>
        <v/>
      </c>
      <c r="D108" s="496" t="str">
        <f>IF('General Info &amp; Test Results'!C38=1,D104,IF('General Info &amp; Test Results'!C38=2,SQRT(((1/2*D104)^2)+((1/2*D105)^2)),IF('General Info &amp; Test Results'!C38=3,SQRT(((1/3*D104)^2)+((1/3*D105)^2)+((1/3*D106)^2)),IF('General Info &amp; Test Results'!C38=4,SQRT(((1/4*D104)^2)+((1/4*D105)^2)+((1/4*D106)^2)+((1/4*D107)^2)),"error"))))</f>
        <v>error</v>
      </c>
      <c r="E108" s="496" t="str">
        <f>IF(E104="","",AVERAGE(E104:E107))</f>
        <v/>
      </c>
      <c r="F108" s="496" t="str">
        <f>IF('General Info &amp; Test Results'!C38=1,F104,IF('General Info &amp; Test Results'!C38=2,SQRT(((1/2*F104)^2)+((1/2*F105)^2)),IF('General Info &amp; Test Results'!C38=3,SQRT(((1/3*F104)^2)+((1/3*F105)^2)+((1/3*F106)^2)),IF('General Info &amp; Test Results'!C38=4,SQRT(((1/4*F104)^2)+((1/4*F105)^2)+((1/4*F106)^2)+((1/4*F107)^2)),"error"))))</f>
        <v>error</v>
      </c>
      <c r="G108" s="496" t="str">
        <f>IF(G104="","",AVERAGE(G104:G107))</f>
        <v/>
      </c>
      <c r="H108" s="505" t="str">
        <f>IF('General Info &amp; Test Results'!C38=1,H104,IF('General Info &amp; Test Results'!C38=2,SQRT(((1/2*H104)^2)+((1/2*H105)^2)),IF('General Info &amp; Test Results'!C38=3,SQRT(((1/3*H104)^2)+((1/3*H105)^2)+((1/3*H106)^2)),IF('General Info &amp; Test Results'!C38=4,SQRT(((1/4*H104)^2)+((1/4*H105)^2)+((1/4*H106)^2)+((1/4*H107)^2)),"error"))))</f>
        <v>error</v>
      </c>
      <c r="J108" s="602"/>
    </row>
    <row r="109" spans="2:10" x14ac:dyDescent="0.35">
      <c r="B109" s="407" t="s">
        <v>121</v>
      </c>
      <c r="C109" s="488"/>
      <c r="D109" s="488"/>
      <c r="E109" s="488"/>
      <c r="F109" s="489"/>
      <c r="G109" s="488"/>
      <c r="H109" s="504"/>
      <c r="J109" s="602"/>
    </row>
    <row r="110" spans="2:10" x14ac:dyDescent="0.35">
      <c r="B110" s="407" t="s">
        <v>122</v>
      </c>
      <c r="C110" s="488"/>
      <c r="D110" s="488"/>
      <c r="E110" s="488"/>
      <c r="F110" s="489"/>
      <c r="G110" s="488"/>
      <c r="H110" s="504"/>
      <c r="J110" s="602"/>
    </row>
    <row r="111" spans="2:10" x14ac:dyDescent="0.35">
      <c r="B111" s="407" t="s">
        <v>505</v>
      </c>
      <c r="C111" s="488"/>
      <c r="D111" s="488"/>
      <c r="E111" s="488"/>
      <c r="F111" s="489"/>
      <c r="G111" s="488"/>
      <c r="H111" s="504"/>
      <c r="J111" s="602"/>
    </row>
    <row r="112" spans="2:10" ht="12.75" customHeight="1" x14ac:dyDescent="0.35">
      <c r="B112" s="363"/>
      <c r="C112" s="369"/>
      <c r="D112" s="369"/>
      <c r="E112" s="369"/>
      <c r="F112" s="369"/>
      <c r="G112" s="369"/>
      <c r="H112" s="506"/>
      <c r="J112" s="602"/>
    </row>
    <row r="113" spans="1:10" x14ac:dyDescent="0.35">
      <c r="B113" s="363"/>
      <c r="C113" s="770" t="s">
        <v>118</v>
      </c>
      <c r="D113" s="770"/>
      <c r="E113" s="769" t="s">
        <v>247</v>
      </c>
      <c r="F113" s="770"/>
      <c r="G113" s="769" t="s">
        <v>248</v>
      </c>
      <c r="H113" s="783"/>
      <c r="J113" s="602"/>
    </row>
    <row r="114" spans="1:10" x14ac:dyDescent="0.35">
      <c r="A114" s="292"/>
      <c r="B114" s="379" t="s">
        <v>134</v>
      </c>
      <c r="C114" s="419" t="s">
        <v>354</v>
      </c>
      <c r="D114" s="420" t="s">
        <v>437</v>
      </c>
      <c r="E114" s="419" t="s">
        <v>354</v>
      </c>
      <c r="F114" s="420" t="s">
        <v>437</v>
      </c>
      <c r="G114" s="419" t="s">
        <v>354</v>
      </c>
      <c r="H114" s="503" t="s">
        <v>437</v>
      </c>
      <c r="J114" s="602"/>
    </row>
    <row r="115" spans="1:10" x14ac:dyDescent="0.35">
      <c r="A115" s="292"/>
      <c r="B115" s="407" t="s">
        <v>117</v>
      </c>
      <c r="C115" s="488"/>
      <c r="D115" s="488"/>
      <c r="E115" s="488"/>
      <c r="F115" s="489"/>
      <c r="G115" s="488"/>
      <c r="H115" s="504"/>
      <c r="J115" s="602"/>
    </row>
    <row r="116" spans="1:10" x14ac:dyDescent="0.35">
      <c r="A116" s="292"/>
      <c r="B116" s="407" t="s">
        <v>124</v>
      </c>
      <c r="C116" s="488"/>
      <c r="D116" s="488"/>
      <c r="E116" s="488"/>
      <c r="F116" s="489"/>
      <c r="G116" s="488"/>
      <c r="H116" s="504"/>
      <c r="J116" s="602"/>
    </row>
    <row r="117" spans="1:10" x14ac:dyDescent="0.35">
      <c r="A117" s="292"/>
      <c r="B117" s="407" t="s">
        <v>125</v>
      </c>
      <c r="C117" s="488"/>
      <c r="D117" s="488"/>
      <c r="E117" s="488"/>
      <c r="F117" s="489"/>
      <c r="G117" s="488"/>
      <c r="H117" s="504"/>
      <c r="J117" s="602"/>
    </row>
    <row r="118" spans="1:10" x14ac:dyDescent="0.35">
      <c r="A118" s="292"/>
      <c r="B118" s="407" t="s">
        <v>126</v>
      </c>
      <c r="C118" s="488"/>
      <c r="D118" s="488"/>
      <c r="E118" s="488"/>
      <c r="F118" s="489"/>
      <c r="G118" s="488"/>
      <c r="H118" s="504"/>
      <c r="J118" s="602"/>
    </row>
    <row r="119" spans="1:10" x14ac:dyDescent="0.35">
      <c r="A119" s="292"/>
      <c r="B119" s="407" t="s">
        <v>127</v>
      </c>
      <c r="C119" s="488"/>
      <c r="D119" s="488"/>
      <c r="E119" s="488"/>
      <c r="F119" s="489"/>
      <c r="G119" s="488"/>
      <c r="H119" s="504"/>
      <c r="J119" s="602"/>
    </row>
    <row r="120" spans="1:10" x14ac:dyDescent="0.35">
      <c r="A120" s="292"/>
      <c r="B120" s="407" t="s">
        <v>212</v>
      </c>
      <c r="C120" s="496" t="str">
        <f>IF(C116="","",AVERAGE(C116:C119))</f>
        <v/>
      </c>
      <c r="D120" s="496" t="str">
        <f>IF('General Info &amp; Test Results'!C38=1,D116,IF('General Info &amp; Test Results'!C38=2,SQRT(((1/2*D116)^2)+((1/2*D117)^2)),IF('General Info &amp; Test Results'!C38=3,SQRT(((1/3*D116)^2)+((1/3*D117)^2)+((1/3*D118)^2)),IF('General Info &amp; Test Results'!C38=4,SQRT(((1/4*D116)^2)+((1/4*D117)^2)+((1/4*D118)^2)+((1/4*D119)^2)),"error"))))</f>
        <v>error</v>
      </c>
      <c r="E120" s="496" t="str">
        <f>IF(E116="","",AVERAGE(E116:E119))</f>
        <v/>
      </c>
      <c r="F120" s="496" t="str">
        <f>IF('General Info &amp; Test Results'!C38=1,F116,IF('General Info &amp; Test Results'!C38=2,SQRT(((1/2*F116)^2)+((1/2*F117)^2)),IF('General Info &amp; Test Results'!C38=3,SQRT(((1/3*F116)^2)+((1/3*F117)^2)+((1/3*F118)^2)),IF('General Info &amp; Test Results'!C38=4,SQRT(((1/4*F116)^2)+((1/4*F117)^2)+((1/4*F118)^2)+((1/4*F119)^2)),"error"))))</f>
        <v>error</v>
      </c>
      <c r="G120" s="496" t="str">
        <f>IF(G116="","",AVERAGE(G116:G119))</f>
        <v/>
      </c>
      <c r="H120" s="505" t="str">
        <f>IF('General Info &amp; Test Results'!C38=1,H116,IF('General Info &amp; Test Results'!C38=2,SQRT(((1/2*H116)^2)+((1/2*H117)^2)),IF('General Info &amp; Test Results'!C38=3,SQRT(((1/3*H116)^2)+((1/3*H117)^2)+((1/3*H118)^2)),IF('General Info &amp; Test Results'!C38=4,SQRT(((1/4*H116)^2)+((1/4*H117)^2)+((1/4*H118)^2)+((1/4*H119)^2)),"error"))))</f>
        <v>error</v>
      </c>
      <c r="J120" s="602"/>
    </row>
    <row r="121" spans="1:10" x14ac:dyDescent="0.35">
      <c r="B121" s="407" t="s">
        <v>121</v>
      </c>
      <c r="C121" s="488"/>
      <c r="D121" s="488"/>
      <c r="E121" s="488"/>
      <c r="F121" s="489"/>
      <c r="G121" s="488"/>
      <c r="H121" s="504"/>
      <c r="J121" s="602"/>
    </row>
    <row r="122" spans="1:10" x14ac:dyDescent="0.35">
      <c r="B122" s="407" t="s">
        <v>122</v>
      </c>
      <c r="C122" s="488"/>
      <c r="D122" s="488"/>
      <c r="E122" s="488"/>
      <c r="F122" s="489"/>
      <c r="G122" s="488"/>
      <c r="H122" s="504"/>
      <c r="J122" s="602"/>
    </row>
    <row r="123" spans="1:10" x14ac:dyDescent="0.35">
      <c r="B123" s="407" t="s">
        <v>505</v>
      </c>
      <c r="C123" s="488"/>
      <c r="D123" s="488"/>
      <c r="E123" s="488"/>
      <c r="F123" s="489"/>
      <c r="G123" s="488"/>
      <c r="H123" s="504"/>
      <c r="J123" s="602"/>
    </row>
    <row r="124" spans="1:10" ht="15" customHeight="1" x14ac:dyDescent="0.35">
      <c r="B124" s="363"/>
      <c r="C124" s="369"/>
      <c r="D124" s="369"/>
      <c r="E124" s="369"/>
      <c r="F124" s="369"/>
      <c r="G124" s="369"/>
      <c r="H124" s="506"/>
      <c r="J124" s="602"/>
    </row>
    <row r="125" spans="1:10" x14ac:dyDescent="0.35">
      <c r="B125" s="363"/>
      <c r="C125" s="770" t="s">
        <v>118</v>
      </c>
      <c r="D125" s="770"/>
      <c r="E125" s="769" t="s">
        <v>347</v>
      </c>
      <c r="F125" s="770"/>
      <c r="G125" s="769" t="s">
        <v>248</v>
      </c>
      <c r="H125" s="783"/>
      <c r="J125" s="602"/>
    </row>
    <row r="126" spans="1:10" x14ac:dyDescent="0.35">
      <c r="B126" s="379" t="s">
        <v>135</v>
      </c>
      <c r="C126" s="419" t="s">
        <v>354</v>
      </c>
      <c r="D126" s="420" t="s">
        <v>437</v>
      </c>
      <c r="E126" s="419" t="s">
        <v>354</v>
      </c>
      <c r="F126" s="420" t="s">
        <v>437</v>
      </c>
      <c r="G126" s="419" t="s">
        <v>354</v>
      </c>
      <c r="H126" s="503" t="s">
        <v>437</v>
      </c>
      <c r="J126" s="602"/>
    </row>
    <row r="127" spans="1:10" x14ac:dyDescent="0.35">
      <c r="B127" s="407" t="s">
        <v>117</v>
      </c>
      <c r="C127" s="486"/>
      <c r="D127" s="486"/>
      <c r="E127" s="486"/>
      <c r="F127" s="490"/>
      <c r="G127" s="486"/>
      <c r="H127" s="507"/>
      <c r="J127" s="602"/>
    </row>
    <row r="128" spans="1:10" x14ac:dyDescent="0.35">
      <c r="B128" s="407" t="s">
        <v>124</v>
      </c>
      <c r="C128" s="486"/>
      <c r="D128" s="486"/>
      <c r="E128" s="486"/>
      <c r="F128" s="490"/>
      <c r="G128" s="486"/>
      <c r="H128" s="507"/>
      <c r="J128" s="602"/>
    </row>
    <row r="129" spans="2:10" x14ac:dyDescent="0.35">
      <c r="B129" s="407" t="s">
        <v>125</v>
      </c>
      <c r="C129" s="486"/>
      <c r="D129" s="486"/>
      <c r="E129" s="486"/>
      <c r="F129" s="490"/>
      <c r="G129" s="486"/>
      <c r="H129" s="507"/>
      <c r="J129" s="602"/>
    </row>
    <row r="130" spans="2:10" x14ac:dyDescent="0.35">
      <c r="B130" s="407" t="s">
        <v>126</v>
      </c>
      <c r="C130" s="486"/>
      <c r="D130" s="486"/>
      <c r="E130" s="486"/>
      <c r="F130" s="490"/>
      <c r="G130" s="486"/>
      <c r="H130" s="507"/>
      <c r="J130" s="602"/>
    </row>
    <row r="131" spans="2:10" x14ac:dyDescent="0.35">
      <c r="B131" s="407" t="s">
        <v>127</v>
      </c>
      <c r="C131" s="486"/>
      <c r="D131" s="486"/>
      <c r="E131" s="486"/>
      <c r="F131" s="490"/>
      <c r="G131" s="486"/>
      <c r="H131" s="507"/>
      <c r="J131" s="602"/>
    </row>
    <row r="132" spans="2:10" x14ac:dyDescent="0.35">
      <c r="B132" s="407" t="s">
        <v>128</v>
      </c>
      <c r="C132" s="498" t="str">
        <f>IF(C128="","",AVERAGE(C128:C131))</f>
        <v/>
      </c>
      <c r="D132" s="498" t="str">
        <f>IF('General Info &amp; Test Results'!C38=1,D128,IF('General Info &amp; Test Results'!C38=2,SQRT(((1/2*D128)^2)+((1/2*D129)^2)),IF('General Info &amp; Test Results'!C38=3,SQRT(((1/3*D128)^2)+((1/3*D129)^2)+((1/3*D130)^2)),IF('General Info &amp; Test Results'!C38=4,SQRT(((1/4*D128)^2)+((1/4*D129)^2)+((1/4*D130)^2)+((1/4*D131)^2)),"error"))))</f>
        <v>error</v>
      </c>
      <c r="E132" s="498" t="str">
        <f>IF(E128="","",AVERAGE(E128:E131))</f>
        <v/>
      </c>
      <c r="F132" s="498" t="str">
        <f>IF('General Info &amp; Test Results'!C38=1,F128,IF('General Info &amp; Test Results'!C38=2,SQRT(((1/2*F128)^2)+((1/2*F129)^2)),IF('General Info &amp; Test Results'!C38=3,SQRT(((1/3*F128)^2)+((1/3*F129)^2)+((1/3*F130)^2)),IF('General Info &amp; Test Results'!C38=4,SQRT(((1/4*F128)^2)+((1/4*F129)^2)+((1/4*F130)^2)+((1/4*F131)^2)),"error"))))</f>
        <v>error</v>
      </c>
      <c r="G132" s="498" t="str">
        <f>IF(G128="","",AVERAGE(G128:G131))</f>
        <v/>
      </c>
      <c r="H132" s="508" t="str">
        <f>IF('General Info &amp; Test Results'!C38=1,H128,IF('General Info &amp; Test Results'!C38=2,SQRT(((1/2*H128)^2)+((1/2*H129)^2)),IF('General Info &amp; Test Results'!C38=3,SQRT(((1/3*H128)^2)+((1/3*H129)^2)+((1/3*H130)^2)),IF('General Info &amp; Test Results'!C38=4,SQRT(((1/4*H128)^2)+((1/4*H129)^2)+((1/4*H130)^2)+((1/4*H131)^2)),"error"))))</f>
        <v>error</v>
      </c>
      <c r="J132" s="602"/>
    </row>
    <row r="133" spans="2:10" x14ac:dyDescent="0.35">
      <c r="B133" s="407" t="s">
        <v>121</v>
      </c>
      <c r="C133" s="486"/>
      <c r="D133" s="486"/>
      <c r="E133" s="486"/>
      <c r="F133" s="490"/>
      <c r="G133" s="486"/>
      <c r="H133" s="507"/>
      <c r="J133" s="602"/>
    </row>
    <row r="134" spans="2:10" x14ac:dyDescent="0.35">
      <c r="B134" s="407" t="s">
        <v>122</v>
      </c>
      <c r="C134" s="486"/>
      <c r="D134" s="486"/>
      <c r="E134" s="486"/>
      <c r="F134" s="490"/>
      <c r="G134" s="486"/>
      <c r="H134" s="507"/>
      <c r="J134" s="602"/>
    </row>
    <row r="135" spans="2:10" ht="18.75" thickBot="1" x14ac:dyDescent="0.4">
      <c r="B135" s="371" t="s">
        <v>506</v>
      </c>
      <c r="C135" s="487"/>
      <c r="D135" s="487"/>
      <c r="E135" s="487"/>
      <c r="F135" s="491"/>
      <c r="G135" s="487"/>
      <c r="H135" s="509"/>
      <c r="J135" s="602"/>
    </row>
    <row r="136" spans="2:10" ht="18.75" thickBot="1" x14ac:dyDescent="0.4">
      <c r="J136" s="602"/>
    </row>
    <row r="137" spans="2:10" ht="18.75" thickBot="1" x14ac:dyDescent="0.4">
      <c r="B137" s="802" t="s">
        <v>500</v>
      </c>
      <c r="C137" s="803"/>
      <c r="D137" s="803"/>
      <c r="E137" s="803"/>
      <c r="F137" s="803"/>
      <c r="G137" s="803"/>
      <c r="H137" s="805"/>
      <c r="J137" s="602"/>
    </row>
    <row r="138" spans="2:10" x14ac:dyDescent="0.35">
      <c r="B138" s="777"/>
      <c r="C138" s="778"/>
      <c r="D138" s="778"/>
      <c r="E138" s="778"/>
      <c r="F138" s="778"/>
      <c r="G138" s="778"/>
      <c r="H138" s="779"/>
      <c r="J138" s="602"/>
    </row>
    <row r="139" spans="2:10" x14ac:dyDescent="0.35">
      <c r="B139" s="777"/>
      <c r="C139" s="778"/>
      <c r="D139" s="778"/>
      <c r="E139" s="778"/>
      <c r="F139" s="778"/>
      <c r="G139" s="778"/>
      <c r="H139" s="779"/>
      <c r="J139" s="602"/>
    </row>
    <row r="140" spans="2:10" x14ac:dyDescent="0.35">
      <c r="B140" s="777"/>
      <c r="C140" s="778"/>
      <c r="D140" s="778"/>
      <c r="E140" s="778"/>
      <c r="F140" s="778"/>
      <c r="G140" s="778"/>
      <c r="H140" s="779"/>
      <c r="J140" s="602"/>
    </row>
    <row r="141" spans="2:10" x14ac:dyDescent="0.35">
      <c r="B141" s="777"/>
      <c r="C141" s="778"/>
      <c r="D141" s="778"/>
      <c r="E141" s="778"/>
      <c r="F141" s="778"/>
      <c r="G141" s="778"/>
      <c r="H141" s="779"/>
      <c r="J141" s="602"/>
    </row>
    <row r="142" spans="2:10" ht="18.75" thickBot="1" x14ac:dyDescent="0.4">
      <c r="B142" s="780"/>
      <c r="C142" s="781"/>
      <c r="D142" s="781"/>
      <c r="E142" s="781"/>
      <c r="F142" s="781"/>
      <c r="G142" s="781"/>
      <c r="H142" s="782"/>
      <c r="J142" s="602"/>
    </row>
    <row r="143" spans="2:10" ht="18.75" thickBot="1" x14ac:dyDescent="0.4">
      <c r="B143" s="382"/>
      <c r="C143" s="382"/>
      <c r="D143" s="382"/>
      <c r="E143" s="382"/>
      <c r="F143" s="382"/>
      <c r="G143" s="382"/>
      <c r="H143" s="382"/>
      <c r="J143" s="602"/>
    </row>
    <row r="144" spans="2:10" ht="18.75" thickBot="1" x14ac:dyDescent="0.4">
      <c r="B144" s="802" t="s">
        <v>507</v>
      </c>
      <c r="C144" s="803"/>
      <c r="D144" s="803"/>
      <c r="E144" s="803"/>
      <c r="F144" s="502"/>
      <c r="J144" s="602"/>
    </row>
    <row r="145" spans="1:10" x14ac:dyDescent="0.35">
      <c r="B145" s="500" t="s">
        <v>7</v>
      </c>
      <c r="C145" s="804" t="str">
        <f>IF(AND('General Info &amp; Test Results'!$C$34="≤ 135°F",'General Info &amp; Test Results'!$C$35="1 Temp"),Tables!C41,IF(AND('General Info &amp; Test Results'!C$34="≤ 135°F",'General Info &amp; Test Results'!C$35="2 Temps"),Tables!D41,IF(AND('General Info &amp; Test Results'!C$34="≤ 135°F",OR('General Info &amp; Test Results'!C$35="3 Temps",'General Info &amp; Test Results'!C$35="&gt;3 Temps")),Tables!E41,IF(AND('General Info &amp; Test Results'!C$34="&gt; 135°F",'General Info &amp; Test Results'!C$35="3 Temps"),Tables!F41,IF(AND('General Info &amp; Test Results'!C$34="&gt; 135°F",'General Info &amp; Test Results'!C$35="&gt;3 Temps"),Tables!G41,"invalid wash temp. selections on General Info &amp; Test Results tab")))))</f>
        <v>invalid wash temp. selections on General Info &amp; Test Results tab</v>
      </c>
      <c r="D145" s="804"/>
      <c r="E145" s="804"/>
      <c r="F145" s="501"/>
      <c r="J145" s="602"/>
    </row>
    <row r="146" spans="1:10" x14ac:dyDescent="0.35">
      <c r="B146" s="411" t="s">
        <v>8</v>
      </c>
      <c r="C146" s="412" t="str">
        <f>IF(AND('General Info &amp; Test Results'!C$34="≤ 135°F",'General Info &amp; Test Results'!C$35="1 Temp"),Tables!C42,IF(AND('General Info &amp; Test Results'!C$34="≤ 135°F",'General Info &amp; Test Results'!C$35="2 Temps"),Tables!D42,IF(AND('General Info &amp; Test Results'!C$34="≤ 135°F",OR('General Info &amp; Test Results'!C$35="3 Temps",'General Info &amp; Test Results'!C$35="&gt;3 Temps")),Tables!E42,IF(AND('General Info &amp; Test Results'!C$34="&gt; 135°F",'General Info &amp; Test Results'!C$35="3 Temps"),Tables!F42,IF(AND('General Info &amp; Test Results'!C$34="&gt; 135°F",'General Info &amp; Test Results'!C$35="&gt;3 Temps"),Tables!G42,"invalid wash temp. selections on General Info &amp; Test Results tab")))))</f>
        <v>invalid wash temp. selections on General Info &amp; Test Results tab</v>
      </c>
      <c r="D146" s="413"/>
      <c r="E146" s="413"/>
      <c r="F146" s="414"/>
      <c r="J146" s="602"/>
    </row>
    <row r="147" spans="1:10" x14ac:dyDescent="0.35">
      <c r="B147" s="411" t="s">
        <v>9</v>
      </c>
      <c r="C147" s="412" t="str">
        <f>IF(AND('General Info &amp; Test Results'!C$34="≤ 135°F",'General Info &amp; Test Results'!C$35="1 Temp"),Tables!C43,IF(AND('General Info &amp; Test Results'!C$34="≤ 135°F",'General Info &amp; Test Results'!C$35="2 Temps"),Tables!D43,IF(AND('General Info &amp; Test Results'!C$34="≤ 135°F",OR('General Info &amp; Test Results'!C$35="3 Temps",'General Info &amp; Test Results'!C$35="&gt;3 Temps")),Tables!E43,IF(AND('General Info &amp; Test Results'!C$34="&gt; 135°F",'General Info &amp; Test Results'!C$35="3 Temps"),Tables!F43,IF(AND('General Info &amp; Test Results'!C$34="&gt; 135°F",'General Info &amp; Test Results'!C$35="&gt;3 Temps"),Tables!G43,"invalid wash temp. selections on General Info &amp; Test Results tab")))))</f>
        <v>invalid wash temp. selections on General Info &amp; Test Results tab</v>
      </c>
      <c r="D147" s="413"/>
      <c r="E147" s="413"/>
      <c r="F147" s="414"/>
      <c r="J147" s="602"/>
    </row>
    <row r="148" spans="1:10" x14ac:dyDescent="0.35">
      <c r="B148" s="411" t="s">
        <v>10</v>
      </c>
      <c r="C148" s="412" t="str">
        <f>IF(AND('General Info &amp; Test Results'!C$34="≤ 135°F",'General Info &amp; Test Results'!C$35="1 Temp"),Tables!C44,IF(AND('General Info &amp; Test Results'!C$34="≤ 135°F",'General Info &amp; Test Results'!C$35="2 Temps"),Tables!D44,IF(AND('General Info &amp; Test Results'!C$34="≤ 135°F",OR('General Info &amp; Test Results'!C$35="3 Temps",'General Info &amp; Test Results'!C$35="&gt;3 Temps")),Tables!E44,IF(AND('General Info &amp; Test Results'!C$34="&gt; 135°F",'General Info &amp; Test Results'!C$35="3 Temps"),Tables!F44,IF(AND('General Info &amp; Test Results'!C$34="&gt; 135°F",'General Info &amp; Test Results'!C$35="&gt;3 Temps"),Tables!G44,"invalid wash temp. selections on General Info &amp; Test Results tab")))))</f>
        <v>invalid wash temp. selections on General Info &amp; Test Results tab</v>
      </c>
      <c r="D148" s="413"/>
      <c r="E148" s="413"/>
      <c r="F148" s="414"/>
      <c r="J148" s="602"/>
    </row>
    <row r="149" spans="1:10" ht="18.75" thickBot="1" x14ac:dyDescent="0.4">
      <c r="B149" s="415" t="s">
        <v>11</v>
      </c>
      <c r="C149" s="416" t="str">
        <f>IF(AND('General Info &amp; Test Results'!C$34="≤ 135°F",'General Info &amp; Test Results'!C$35="1 Temp"),Tables!C45,IF(AND('General Info &amp; Test Results'!C$34="≤ 135°F",'General Info &amp; Test Results'!C$35="2 Temps"),Tables!D45,IF(AND('General Info &amp; Test Results'!C$34="≤ 135°F",OR('General Info &amp; Test Results'!C$35="3 Temps",'General Info &amp; Test Results'!C$35="&gt;3 Temps")),Tables!E45,IF(AND('General Info &amp; Test Results'!C$34="&gt; 135°F",'General Info &amp; Test Results'!C$35="3 Temps"),Tables!F45,IF(AND('General Info &amp; Test Results'!C$34="&gt; 135°F",'General Info &amp; Test Results'!C$35="&gt;3 Temps"),Tables!G45,"invalid wash temp. selections on General Info &amp; Test Results tab")))))</f>
        <v>invalid wash temp. selections on General Info &amp; Test Results tab</v>
      </c>
      <c r="D149" s="417"/>
      <c r="E149" s="417"/>
      <c r="F149" s="418"/>
      <c r="J149" s="602"/>
    </row>
    <row r="150" spans="1:10" x14ac:dyDescent="0.35">
      <c r="J150" s="602"/>
    </row>
    <row r="151" spans="1:10" x14ac:dyDescent="0.35">
      <c r="A151" s="602"/>
      <c r="B151" s="602"/>
      <c r="C151" s="602"/>
      <c r="D151" s="602"/>
      <c r="E151" s="602"/>
      <c r="F151" s="602"/>
      <c r="G151" s="602"/>
      <c r="H151" s="602"/>
      <c r="I151" s="602"/>
      <c r="J151" s="602"/>
    </row>
  </sheetData>
  <sheetProtection password="CAAA" sheet="1" objects="1" scenarios="1" selectLockedCells="1"/>
  <mergeCells count="45">
    <mergeCell ref="B144:E144"/>
    <mergeCell ref="C145:E145"/>
    <mergeCell ref="B137:H137"/>
    <mergeCell ref="B138:H142"/>
    <mergeCell ref="F29:G29"/>
    <mergeCell ref="F31:F32"/>
    <mergeCell ref="G31:G32"/>
    <mergeCell ref="F34:F35"/>
    <mergeCell ref="G34:G35"/>
    <mergeCell ref="F37:F38"/>
    <mergeCell ref="G37:G38"/>
    <mergeCell ref="F40:F41"/>
    <mergeCell ref="G40:G41"/>
    <mergeCell ref="G49:G50"/>
    <mergeCell ref="F52:F53"/>
    <mergeCell ref="G52:G53"/>
    <mergeCell ref="B2:E2"/>
    <mergeCell ref="C3:E3"/>
    <mergeCell ref="C4:E4"/>
    <mergeCell ref="C101:D101"/>
    <mergeCell ref="E101:F101"/>
    <mergeCell ref="C75:D75"/>
    <mergeCell ref="E75:F75"/>
    <mergeCell ref="C87:D87"/>
    <mergeCell ref="E87:F87"/>
    <mergeCell ref="F44:G44"/>
    <mergeCell ref="F46:F47"/>
    <mergeCell ref="G46:G47"/>
    <mergeCell ref="F49:F50"/>
    <mergeCell ref="C5:E5"/>
    <mergeCell ref="C6:E6"/>
    <mergeCell ref="C7:E7"/>
    <mergeCell ref="F55:F56"/>
    <mergeCell ref="G55:G56"/>
    <mergeCell ref="E125:F125"/>
    <mergeCell ref="B58:H58"/>
    <mergeCell ref="B59:H63"/>
    <mergeCell ref="G125:H125"/>
    <mergeCell ref="G113:H113"/>
    <mergeCell ref="G101:H101"/>
    <mergeCell ref="G87:H87"/>
    <mergeCell ref="G75:H75"/>
    <mergeCell ref="C113:D113"/>
    <mergeCell ref="E113:F113"/>
    <mergeCell ref="C125:D125"/>
  </mergeCells>
  <conditionalFormatting sqref="D12:D14 D16">
    <cfRule type="expression" dxfId="37" priority="43" stopIfTrue="1">
      <formula>AND(Uncertainty_Y_N="No")</formula>
    </cfRule>
  </conditionalFormatting>
  <conditionalFormatting sqref="C31:C32 F31:G32 C77:C78 C82:C83 E77:E78 E82:E83 G77:G78 G82:G83 C89:C90 C94:C95 E89:E90 E94:E95 G89:G90 G94:G95">
    <cfRule type="expression" dxfId="36" priority="42" stopIfTrue="1">
      <formula>AND($C$19="Adaptive")</formula>
    </cfRule>
  </conditionalFormatting>
  <conditionalFormatting sqref="C34:C35 F34:G35">
    <cfRule type="expression" dxfId="35" priority="40" stopIfTrue="1">
      <formula>OR($C$19="Adaptive",$C$25="No")</formula>
    </cfRule>
  </conditionalFormatting>
  <conditionalFormatting sqref="C37:C38 F37:G38">
    <cfRule type="expression" dxfId="34" priority="39" stopIfTrue="1">
      <formula>OR($C$19="Adaptive",$C$26="No")</formula>
    </cfRule>
  </conditionalFormatting>
  <conditionalFormatting sqref="C40:C42 F40:G42">
    <cfRule type="expression" dxfId="33" priority="38" stopIfTrue="1">
      <formula>OR($C$19="Adaptive",$C$25="No",$C$26="No")</formula>
    </cfRule>
  </conditionalFormatting>
  <conditionalFormatting sqref="C46:C47 F46:G47 C103:C104 E103:E104 G103:G104 C108:C109 E108:E109 G108:G109 C115:C116 E115:E116 G115:G116 C120:C121 E120:E121 G120:G121 C127:C128 E127:E128 G127:G128 C132:C133 E132:E133 G132:G133">
    <cfRule type="expression" dxfId="32" priority="36" stopIfTrue="1">
      <formula>AND($C$19="Manual")</formula>
    </cfRule>
  </conditionalFormatting>
  <conditionalFormatting sqref="C49:C50 F49:G50">
    <cfRule type="expression" dxfId="31" priority="35" stopIfTrue="1">
      <formula>OR($C$19="Manual",$C$25="No")</formula>
    </cfRule>
  </conditionalFormatting>
  <conditionalFormatting sqref="C52:C53 F52:G53">
    <cfRule type="expression" dxfId="30" priority="34" stopIfTrue="1">
      <formula>OR($C$19="Manual",$C$26="No")</formula>
    </cfRule>
  </conditionalFormatting>
  <conditionalFormatting sqref="C55:C56 F55:G56">
    <cfRule type="expression" dxfId="29" priority="33" stopIfTrue="1">
      <formula>OR($C$19="Manual",$C$25="No",$C$26="No")</formula>
    </cfRule>
  </conditionalFormatting>
  <conditionalFormatting sqref="C84 E84 G84 C96 E96 G96">
    <cfRule type="expression" dxfId="28" priority="31" stopIfTrue="1">
      <formula>OR($C$19="Adaptive",$C$68=Under135)</formula>
    </cfRule>
  </conditionalFormatting>
  <conditionalFormatting sqref="C85 E85 G85 C97 E97 G97">
    <cfRule type="expression" dxfId="27" priority="30" stopIfTrue="1">
      <formula>OR($C$19="Adaptive",$C$70="No")</formula>
    </cfRule>
  </conditionalFormatting>
  <conditionalFormatting sqref="C110 E110 G110 C122 E122 G122 C134 E134 G134">
    <cfRule type="expression" dxfId="26" priority="28" stopIfTrue="1">
      <formula>OR($C$19="Manual",$C$68=Under135)</formula>
    </cfRule>
  </conditionalFormatting>
  <conditionalFormatting sqref="C111 E111 G111 C123 E123 G123 C135 E135 G135">
    <cfRule type="expression" dxfId="25" priority="27" stopIfTrue="1">
      <formula>OR($C$19="Manual",$C$70="No")</formula>
    </cfRule>
  </conditionalFormatting>
  <conditionalFormatting sqref="D31:D32 D77:D78 F77:F78 H77:H78 D82:D83 F82:F83 H82:H83 D89:D90 D94:D95 F89:F90 F94:F95 H89:H90 H94:H95">
    <cfRule type="expression" dxfId="24" priority="26" stopIfTrue="1">
      <formula>OR($C$19="Adaptive",Uncertainty_Y_N="No")</formula>
    </cfRule>
  </conditionalFormatting>
  <conditionalFormatting sqref="D34:D35">
    <cfRule type="expression" dxfId="23" priority="25" stopIfTrue="1">
      <formula>OR($C$19="Adaptive",$C$25="No",Uncertainty_Y_N="No")</formula>
    </cfRule>
  </conditionalFormatting>
  <conditionalFormatting sqref="D37:D38">
    <cfRule type="expression" dxfId="22" priority="24" stopIfTrue="1">
      <formula>OR($C$19="Adaptive",$C$26="No",Uncertainty_Y_N="No")</formula>
    </cfRule>
  </conditionalFormatting>
  <conditionalFormatting sqref="D40:D42">
    <cfRule type="expression" dxfId="21" priority="23" stopIfTrue="1">
      <formula>OR($C$19="Adaptive",$C$25="No",$C$26="No",Uncertainty_Y_N="No")</formula>
    </cfRule>
  </conditionalFormatting>
  <conditionalFormatting sqref="D46:D47 D103:D104 F103:F104 H103:H104 D108:D109 F108:F109 H108:H109 D115:D116 F115:F116 H115:H116 D120:D121 F120:F121 H120:H121 D127:D128 F127:F128 H127:H128 D132:D133 F132:F133 H132:H133">
    <cfRule type="expression" dxfId="20" priority="22" stopIfTrue="1">
      <formula>OR($C$19="Manual",Uncertainty_Y_N="No")</formula>
    </cfRule>
  </conditionalFormatting>
  <conditionalFormatting sqref="D49:D50">
    <cfRule type="expression" dxfId="19" priority="21" stopIfTrue="1">
      <formula>OR($C$19="Manual",$C$25="No",Uncertainty_Y_N="No")</formula>
    </cfRule>
  </conditionalFormatting>
  <conditionalFormatting sqref="D52:D53">
    <cfRule type="expression" dxfId="18" priority="20" stopIfTrue="1">
      <formula>OR($C$19="Manual",$C$26="No",Uncertainty_Y_N="No")</formula>
    </cfRule>
  </conditionalFormatting>
  <conditionalFormatting sqref="D55:D56">
    <cfRule type="expression" dxfId="17" priority="19" stopIfTrue="1">
      <formula>OR($C$19="Manual",$C$25="No",$C$26="No",Uncertainty_Y_N="No")</formula>
    </cfRule>
  </conditionalFormatting>
  <conditionalFormatting sqref="D84 F84 H84 D96 F96 H96">
    <cfRule type="expression" dxfId="16" priority="17" stopIfTrue="1">
      <formula>OR($C$19="Adaptive",$C$68=Under135,Uncertainty_Y_N="No")</formula>
    </cfRule>
  </conditionalFormatting>
  <conditionalFormatting sqref="D85 F85 H85 D97 F97 H97">
    <cfRule type="expression" dxfId="15" priority="16" stopIfTrue="1">
      <formula>OR($C$19="Adaptive",$C$70="No",Uncertainty_Y_N="No")</formula>
    </cfRule>
  </conditionalFormatting>
  <conditionalFormatting sqref="D122 F122 H122 D134 F134 H134 D110 F110 H110">
    <cfRule type="expression" dxfId="14" priority="14" stopIfTrue="1">
      <formula>OR($C$19="Manual",$C$68=Under135,Uncertainty_Y_N="No")</formula>
    </cfRule>
  </conditionalFormatting>
  <conditionalFormatting sqref="D111 F111 H111 D123 F123 H123 D135 F135 H135">
    <cfRule type="expression" dxfId="13" priority="13" stopIfTrue="1">
      <formula>OR($C$19="Manual",$C$70="No",Uncertainty_Y_N="No")</formula>
    </cfRule>
  </conditionalFormatting>
  <conditionalFormatting sqref="C79 E79 G79 C91 E91 G91">
    <cfRule type="expression" dxfId="12" priority="12" stopIfTrue="1">
      <formula>OR($C$19="Adaptive",$C$72&lt;2)</formula>
    </cfRule>
  </conditionalFormatting>
  <conditionalFormatting sqref="C80 E80 G80 C92 E92 G92">
    <cfRule type="expression" dxfId="11" priority="11" stopIfTrue="1">
      <formula>OR($C$19="Adaptive",$C$72&lt;3)</formula>
    </cfRule>
  </conditionalFormatting>
  <conditionalFormatting sqref="C81 E81 G81 C93 E93 G93">
    <cfRule type="expression" dxfId="10" priority="10" stopIfTrue="1">
      <formula>OR($C$19="Adaptive",$C$72&lt;4)</formula>
    </cfRule>
  </conditionalFormatting>
  <conditionalFormatting sqref="E129 C129 G129 C117 E117 G117 C105 E105 G105">
    <cfRule type="expression" dxfId="9" priority="9" stopIfTrue="1">
      <formula>OR($C$19="Manual",$C$72&lt;2)</formula>
    </cfRule>
  </conditionalFormatting>
  <conditionalFormatting sqref="C106 E106 G106 C118 E118 G118 C130 E130 G130">
    <cfRule type="expression" dxfId="8" priority="8" stopIfTrue="1">
      <formula>OR($C$19="Manual",$C$72&lt;3)</formula>
    </cfRule>
  </conditionalFormatting>
  <conditionalFormatting sqref="C107 E107 G107 C119 E119 G119 C131 E131 G131">
    <cfRule type="expression" dxfId="7" priority="7" stopIfTrue="1">
      <formula>OR($C$19="Manual",$C$72&lt;4)</formula>
    </cfRule>
  </conditionalFormatting>
  <conditionalFormatting sqref="D79 F79 H79 D91 F91 H91">
    <cfRule type="expression" dxfId="6" priority="6" stopIfTrue="1">
      <formula>OR($C$19="Adaptive",Uncertainty_Y_N="No",$C$72&lt;2)</formula>
    </cfRule>
  </conditionalFormatting>
  <conditionalFormatting sqref="D80 F80 H80 D92 F92 H92">
    <cfRule type="expression" dxfId="5" priority="5" stopIfTrue="1">
      <formula>OR($C$19="Adaptive",Uncertainty_Y_N="No",$C$72&lt;3)</formula>
    </cfRule>
  </conditionalFormatting>
  <conditionalFormatting sqref="D81 F81 H81 D93 F93 H93">
    <cfRule type="expression" dxfId="4" priority="4" stopIfTrue="1">
      <formula>OR($C$19="Adaptive",Uncertainty_Y_N="No",$C$72&lt;4)</formula>
    </cfRule>
  </conditionalFormatting>
  <conditionalFormatting sqref="D105 F105 H105 D117 F117 H117 D129 F129 H129">
    <cfRule type="expression" dxfId="3" priority="3" stopIfTrue="1">
      <formula>OR($C$19="Manual",Uncertainty_Y_N="No",$C$72&lt;2)</formula>
    </cfRule>
  </conditionalFormatting>
  <conditionalFormatting sqref="D106 F106 H106 D118 F118 H118 D130 F130 H130">
    <cfRule type="expression" dxfId="2" priority="2" stopIfTrue="1">
      <formula>OR($C$19="Manual",Uncertainty_Y_N="No",$C$72&lt;3)</formula>
    </cfRule>
  </conditionalFormatting>
  <conditionalFormatting sqref="D107 F107 H107 D119 F119 H119 D131 F131 H131">
    <cfRule type="expression" dxfId="1" priority="1" stopIfTrue="1">
      <formula>OR($C$19="Manual",Uncertainty_Y_N="No",$C$72&lt;4)</formula>
    </cfRule>
  </conditionalFormatting>
  <dataValidations count="1">
    <dataValidation type="list" showInputMessage="1" showErrorMessage="1" sqref="C14">
      <formula1>WaterTemp</formula1>
    </dataValidation>
  </dataValidations>
  <hyperlinks>
    <hyperlink ref="G4" location="Instructions!C35" display="Back to Instructions tab"/>
  </hyperlink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70C0"/>
  </sheetPr>
  <dimension ref="A1:G21"/>
  <sheetViews>
    <sheetView showGridLines="0" zoomScale="90" zoomScaleNormal="90" workbookViewId="0">
      <selection activeCell="D16" sqref="D16"/>
    </sheetView>
  </sheetViews>
  <sheetFormatPr defaultRowHeight="16.5" x14ac:dyDescent="0.3"/>
  <cols>
    <col min="1" max="1" width="4.28515625" style="44" customWidth="1"/>
    <col min="2" max="2" width="25.28515625" style="44" customWidth="1"/>
    <col min="3" max="3" width="45.42578125" style="44" bestFit="1" customWidth="1"/>
    <col min="4" max="4" width="18.85546875" style="44" customWidth="1"/>
    <col min="5" max="5" width="26.42578125" style="44" customWidth="1"/>
    <col min="6" max="6" width="3.85546875" style="44" customWidth="1"/>
    <col min="7" max="7" width="4" style="44" customWidth="1"/>
    <col min="8" max="16384" width="9.140625" style="44"/>
  </cols>
  <sheetData>
    <row r="1" spans="1:7" ht="17.25" thickBot="1" x14ac:dyDescent="0.35">
      <c r="G1" s="604"/>
    </row>
    <row r="2" spans="1:7" ht="18" thickBot="1" x14ac:dyDescent="0.35">
      <c r="B2" s="520" t="str">
        <f>'Version Control'!$B$2</f>
        <v>Title Block</v>
      </c>
      <c r="C2" s="521"/>
      <c r="G2" s="604"/>
    </row>
    <row r="3" spans="1:7" x14ac:dyDescent="0.3">
      <c r="B3" s="522" t="str">
        <f>'Version Control'!$B$3</f>
        <v>File Name:</v>
      </c>
      <c r="C3" s="523" t="str">
        <f ca="1">'Version Control'!$C$3</f>
        <v>Residential Clothes Washer - v1.6.xlsx</v>
      </c>
      <c r="E3" s="356" t="s">
        <v>501</v>
      </c>
      <c r="G3" s="604"/>
    </row>
    <row r="4" spans="1:7" x14ac:dyDescent="0.3">
      <c r="B4" s="524" t="str">
        <f>'Version Control'!$B$4</f>
        <v>Tab Name:</v>
      </c>
      <c r="C4" s="525" t="str">
        <f ca="1">MID(CELL("filename",B1), FIND("]", CELL("filename", B1))+ 1, 255)</f>
        <v>Report Sign-Off Block</v>
      </c>
      <c r="G4" s="604"/>
    </row>
    <row r="5" spans="1:7" x14ac:dyDescent="0.3">
      <c r="B5" s="526" t="str">
        <f>'Version Control'!$B$5</f>
        <v>Version Number:</v>
      </c>
      <c r="C5" s="527">
        <f>'Version Control'!$C$5</f>
        <v>1.6</v>
      </c>
      <c r="G5" s="604"/>
    </row>
    <row r="6" spans="1:7" x14ac:dyDescent="0.3">
      <c r="B6" s="526" t="str">
        <f>'Version Control'!$B$6</f>
        <v xml:space="preserve">Latest Revision Date: </v>
      </c>
      <c r="C6" s="528">
        <f>'Version Control'!$C$6</f>
        <v>41166</v>
      </c>
      <c r="G6" s="604"/>
    </row>
    <row r="7" spans="1:7" ht="17.25" thickBot="1" x14ac:dyDescent="0.35">
      <c r="B7" s="529" t="str">
        <f>'Version Control'!$B$7</f>
        <v xml:space="preserve">Test Completion Date: </v>
      </c>
      <c r="C7" s="530" t="str">
        <f>'Version Control'!$C$7</f>
        <v>[MM/DD/YYYY]</v>
      </c>
      <c r="G7" s="604"/>
    </row>
    <row r="8" spans="1:7" x14ac:dyDescent="0.3">
      <c r="G8" s="604"/>
    </row>
    <row r="9" spans="1:7" ht="17.25" thickBot="1" x14ac:dyDescent="0.35">
      <c r="G9" s="604"/>
    </row>
    <row r="10" spans="1:7" ht="18" thickBot="1" x14ac:dyDescent="0.35">
      <c r="A10" s="57"/>
      <c r="B10" s="520" t="s">
        <v>372</v>
      </c>
      <c r="C10" s="531"/>
      <c r="D10" s="531"/>
      <c r="E10" s="532"/>
      <c r="G10" s="604"/>
    </row>
    <row r="11" spans="1:7" x14ac:dyDescent="0.3">
      <c r="A11" s="57"/>
      <c r="B11" s="806" t="s">
        <v>546</v>
      </c>
      <c r="C11" s="807"/>
      <c r="D11" s="807"/>
      <c r="E11" s="808"/>
      <c r="G11" s="604"/>
    </row>
    <row r="12" spans="1:7" x14ac:dyDescent="0.3">
      <c r="A12" s="57"/>
      <c r="B12" s="809"/>
      <c r="C12" s="810"/>
      <c r="D12" s="810"/>
      <c r="E12" s="811"/>
      <c r="G12" s="604"/>
    </row>
    <row r="13" spans="1:7" ht="17.25" thickBot="1" x14ac:dyDescent="0.35">
      <c r="A13" s="57"/>
      <c r="B13" s="812"/>
      <c r="C13" s="813"/>
      <c r="D13" s="813"/>
      <c r="E13" s="814"/>
      <c r="G13" s="604"/>
    </row>
    <row r="14" spans="1:7" ht="17.25" x14ac:dyDescent="0.3">
      <c r="A14" s="57"/>
      <c r="B14" s="815" t="s">
        <v>373</v>
      </c>
      <c r="C14" s="816"/>
      <c r="D14" s="533" t="s">
        <v>371</v>
      </c>
      <c r="E14" s="534" t="s">
        <v>374</v>
      </c>
      <c r="G14" s="604"/>
    </row>
    <row r="15" spans="1:7" x14ac:dyDescent="0.3">
      <c r="A15" s="57"/>
      <c r="B15" s="817" t="s">
        <v>375</v>
      </c>
      <c r="C15" s="818"/>
      <c r="D15" s="536" t="str">
        <f>'General Info &amp; Test Results'!C18</f>
        <v>[MM/DD/YYYY]</v>
      </c>
      <c r="E15" s="478" t="s">
        <v>537</v>
      </c>
      <c r="G15" s="604"/>
    </row>
    <row r="16" spans="1:7" x14ac:dyDescent="0.3">
      <c r="A16" s="57"/>
      <c r="B16" s="633" t="s">
        <v>376</v>
      </c>
      <c r="C16" s="634"/>
      <c r="D16" s="535" t="s">
        <v>394</v>
      </c>
      <c r="E16" s="478" t="s">
        <v>537</v>
      </c>
      <c r="G16" s="604"/>
    </row>
    <row r="17" spans="1:7" x14ac:dyDescent="0.3">
      <c r="A17" s="57"/>
      <c r="B17" s="633" t="s">
        <v>534</v>
      </c>
      <c r="C17" s="634"/>
      <c r="D17" s="535" t="s">
        <v>394</v>
      </c>
      <c r="E17" s="478" t="s">
        <v>537</v>
      </c>
      <c r="G17" s="604"/>
    </row>
    <row r="18" spans="1:7" x14ac:dyDescent="0.3">
      <c r="A18" s="57"/>
      <c r="B18" s="633" t="s">
        <v>534</v>
      </c>
      <c r="C18" s="634"/>
      <c r="D18" s="535" t="s">
        <v>394</v>
      </c>
      <c r="E18" s="478" t="s">
        <v>537</v>
      </c>
      <c r="G18" s="604"/>
    </row>
    <row r="19" spans="1:7" ht="17.25" thickBot="1" x14ac:dyDescent="0.35">
      <c r="A19" s="57"/>
      <c r="B19" s="819" t="s">
        <v>535</v>
      </c>
      <c r="C19" s="820"/>
      <c r="D19" s="639" t="s">
        <v>394</v>
      </c>
      <c r="E19" s="640" t="s">
        <v>536</v>
      </c>
      <c r="G19" s="604"/>
    </row>
    <row r="20" spans="1:7" x14ac:dyDescent="0.3">
      <c r="G20" s="604"/>
    </row>
    <row r="21" spans="1:7" x14ac:dyDescent="0.3">
      <c r="A21" s="604"/>
      <c r="B21" s="604"/>
      <c r="C21" s="604"/>
      <c r="D21" s="604"/>
      <c r="E21" s="604"/>
      <c r="F21" s="604"/>
      <c r="G21" s="604"/>
    </row>
  </sheetData>
  <sheetProtection password="CAAA" sheet="1" objects="1" scenarios="1" selectLockedCells="1"/>
  <mergeCells count="4">
    <mergeCell ref="B11:E13"/>
    <mergeCell ref="B14:C14"/>
    <mergeCell ref="B15:C15"/>
    <mergeCell ref="B19:C19"/>
  </mergeCells>
  <hyperlinks>
    <hyperlink ref="E3" location="Instructions!C35" display="Back to Instructions tab"/>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109"/>
  <sheetViews>
    <sheetView showGridLines="0" zoomScale="80" zoomScaleNormal="80" workbookViewId="0">
      <selection activeCell="B2" sqref="B2:E2"/>
    </sheetView>
  </sheetViews>
  <sheetFormatPr defaultRowHeight="15" x14ac:dyDescent="0.3"/>
  <cols>
    <col min="1" max="1" width="3" style="67" customWidth="1"/>
    <col min="2" max="2" width="30.85546875" style="67" customWidth="1"/>
    <col min="3" max="3" width="16.7109375" style="67" customWidth="1"/>
    <col min="4" max="4" width="16" style="67" customWidth="1"/>
    <col min="5" max="5" width="18.7109375" style="67" customWidth="1"/>
    <col min="6" max="7" width="13.85546875" style="67" customWidth="1"/>
    <col min="8" max="8" width="9.140625" style="67"/>
    <col min="9" max="9" width="9.85546875" style="67" customWidth="1"/>
    <col min="10" max="10" width="8.85546875" style="67" customWidth="1"/>
    <col min="11" max="11" width="8.42578125" style="67" customWidth="1"/>
    <col min="12" max="12" width="3.7109375" style="67" customWidth="1"/>
    <col min="13" max="16384" width="9.140625" style="67"/>
  </cols>
  <sheetData>
    <row r="1" spans="2:6" ht="15.75" thickBot="1" x14ac:dyDescent="0.35"/>
    <row r="2" spans="2:6" ht="18" thickBot="1" x14ac:dyDescent="0.35">
      <c r="B2" s="821" t="str">
        <f>'Version Control'!$B$2</f>
        <v>Title Block</v>
      </c>
      <c r="C2" s="822"/>
      <c r="D2" s="822"/>
      <c r="E2" s="823"/>
    </row>
    <row r="3" spans="2:6" ht="16.5" x14ac:dyDescent="0.3">
      <c r="B3" s="46" t="str">
        <f>'Version Control'!$B$3</f>
        <v>File Name:</v>
      </c>
      <c r="C3" s="824" t="str">
        <f ca="1">'Version Control'!$C$3</f>
        <v>Residential Clothes Washer - v1.6.xlsx</v>
      </c>
      <c r="D3" s="824"/>
      <c r="E3" s="825"/>
    </row>
    <row r="4" spans="2:6" ht="16.5" x14ac:dyDescent="0.3">
      <c r="B4" s="69" t="str">
        <f>'Version Control'!$B$4</f>
        <v>Tab Name:</v>
      </c>
      <c r="C4" s="824" t="str">
        <f ca="1">MID(CELL("filename",A1), FIND("]", CELL("filename", A1))+ 1, 255)</f>
        <v>Tables</v>
      </c>
      <c r="D4" s="824"/>
      <c r="E4" s="825"/>
    </row>
    <row r="5" spans="2:6" ht="16.5" x14ac:dyDescent="0.3">
      <c r="B5" s="46" t="str">
        <f>'Version Control'!$B$5</f>
        <v>Version Number:</v>
      </c>
      <c r="C5" s="66">
        <f>'Version Control'!$C$5</f>
        <v>1.6</v>
      </c>
      <c r="D5" s="77"/>
      <c r="E5" s="85"/>
    </row>
    <row r="6" spans="2:6" ht="16.5" x14ac:dyDescent="0.3">
      <c r="B6" s="46" t="str">
        <f>'Version Control'!$B$6</f>
        <v xml:space="preserve">Latest Revision Date: </v>
      </c>
      <c r="C6" s="352">
        <f>'Version Control'!$C$6</f>
        <v>41166</v>
      </c>
      <c r="D6" s="77"/>
      <c r="E6" s="85"/>
    </row>
    <row r="7" spans="2:6" ht="17.25" thickBot="1" x14ac:dyDescent="0.35">
      <c r="B7" s="51" t="str">
        <f>'Version Control'!$B$7</f>
        <v xml:space="preserve">Test Completion Date: </v>
      </c>
      <c r="C7" s="406" t="str">
        <f>'Version Control'!$C$7</f>
        <v>[MM/DD/YYYY]</v>
      </c>
      <c r="D7" s="80"/>
      <c r="E7" s="86"/>
    </row>
    <row r="9" spans="2:6" ht="15.75" thickBot="1" x14ac:dyDescent="0.35"/>
    <row r="10" spans="2:6" x14ac:dyDescent="0.3">
      <c r="B10" s="131" t="s">
        <v>65</v>
      </c>
      <c r="C10" s="132"/>
      <c r="D10" s="132"/>
      <c r="E10" s="132"/>
      <c r="F10" s="133"/>
    </row>
    <row r="11" spans="2:6" x14ac:dyDescent="0.3">
      <c r="B11" s="826" t="s">
        <v>19</v>
      </c>
      <c r="C11" s="134" t="s">
        <v>20</v>
      </c>
      <c r="D11" s="135"/>
      <c r="E11" s="134" t="s">
        <v>21</v>
      </c>
      <c r="F11" s="136"/>
    </row>
    <row r="12" spans="2:6" x14ac:dyDescent="0.3">
      <c r="B12" s="826"/>
      <c r="C12" s="137" t="s">
        <v>22</v>
      </c>
      <c r="D12" s="137" t="s">
        <v>23</v>
      </c>
      <c r="E12" s="137" t="s">
        <v>22</v>
      </c>
      <c r="F12" s="138" t="s">
        <v>23</v>
      </c>
    </row>
    <row r="13" spans="2:6" x14ac:dyDescent="0.3">
      <c r="B13" s="101">
        <v>100</v>
      </c>
      <c r="C13" s="137">
        <v>45.9</v>
      </c>
      <c r="D13" s="137">
        <v>49.9</v>
      </c>
      <c r="E13" s="137">
        <v>49.7</v>
      </c>
      <c r="F13" s="138">
        <v>52.8</v>
      </c>
    </row>
    <row r="14" spans="2:6" x14ac:dyDescent="0.3">
      <c r="B14" s="101">
        <v>200</v>
      </c>
      <c r="C14" s="137">
        <v>35.700000000000003</v>
      </c>
      <c r="D14" s="137">
        <v>40.4</v>
      </c>
      <c r="E14" s="137">
        <v>37.9</v>
      </c>
      <c r="F14" s="138">
        <v>43.1</v>
      </c>
    </row>
    <row r="15" spans="2:6" x14ac:dyDescent="0.3">
      <c r="B15" s="101">
        <v>350</v>
      </c>
      <c r="C15" s="137">
        <v>29.6</v>
      </c>
      <c r="D15" s="137">
        <v>33.1</v>
      </c>
      <c r="E15" s="137">
        <v>30.7</v>
      </c>
      <c r="F15" s="138">
        <v>35.799999999999997</v>
      </c>
    </row>
    <row r="16" spans="2:6" ht="15.75" thickBot="1" x14ac:dyDescent="0.35">
      <c r="B16" s="105">
        <v>500</v>
      </c>
      <c r="C16" s="139">
        <v>24.2</v>
      </c>
      <c r="D16" s="139">
        <v>28.7</v>
      </c>
      <c r="E16" s="139">
        <v>25.5</v>
      </c>
      <c r="F16" s="140">
        <v>30</v>
      </c>
    </row>
    <row r="17" spans="2:7" ht="15.75" thickBot="1" x14ac:dyDescent="0.35">
      <c r="B17" s="121"/>
      <c r="C17" s="116"/>
      <c r="D17" s="121"/>
      <c r="E17" s="121"/>
      <c r="F17" s="116"/>
    </row>
    <row r="18" spans="2:7" x14ac:dyDescent="0.3">
      <c r="B18" s="131" t="s">
        <v>66</v>
      </c>
      <c r="C18" s="132"/>
      <c r="D18" s="132"/>
      <c r="E18" s="133"/>
    </row>
    <row r="19" spans="2:7" x14ac:dyDescent="0.3">
      <c r="B19" s="141" t="s">
        <v>24</v>
      </c>
      <c r="C19" s="135"/>
      <c r="D19" s="134" t="s">
        <v>25</v>
      </c>
      <c r="E19" s="136"/>
    </row>
    <row r="20" spans="2:7" x14ac:dyDescent="0.3">
      <c r="B20" s="142" t="s">
        <v>26</v>
      </c>
      <c r="C20" s="143" t="s">
        <v>27</v>
      </c>
      <c r="D20" s="143" t="s">
        <v>28</v>
      </c>
      <c r="E20" s="144" t="s">
        <v>27</v>
      </c>
    </row>
    <row r="21" spans="2:7" ht="12.75" customHeight="1" x14ac:dyDescent="0.3">
      <c r="B21" s="142" t="s">
        <v>61</v>
      </c>
      <c r="C21" s="145" t="s">
        <v>61</v>
      </c>
      <c r="D21" s="145" t="s">
        <v>61</v>
      </c>
      <c r="E21" s="830" t="s">
        <v>29</v>
      </c>
    </row>
    <row r="22" spans="2:7" x14ac:dyDescent="0.3">
      <c r="B22" s="146" t="s">
        <v>62</v>
      </c>
      <c r="C22" s="147" t="s">
        <v>62</v>
      </c>
      <c r="D22" s="147" t="s">
        <v>63</v>
      </c>
      <c r="E22" s="831"/>
    </row>
    <row r="23" spans="2:7" ht="15.75" thickBot="1" x14ac:dyDescent="0.35">
      <c r="B23" s="148"/>
      <c r="C23" s="149"/>
      <c r="D23" s="149" t="s">
        <v>62</v>
      </c>
      <c r="E23" s="150"/>
    </row>
    <row r="24" spans="2:7" ht="15.75" thickBot="1" x14ac:dyDescent="0.35">
      <c r="B24" s="151"/>
      <c r="C24" s="151"/>
      <c r="D24" s="151"/>
      <c r="E24" s="151"/>
    </row>
    <row r="25" spans="2:7" ht="12.75" customHeight="1" x14ac:dyDescent="0.3">
      <c r="B25" s="152" t="s">
        <v>67</v>
      </c>
      <c r="C25" s="153"/>
      <c r="D25" s="153"/>
      <c r="E25" s="153"/>
      <c r="F25" s="153"/>
      <c r="G25" s="154"/>
    </row>
    <row r="26" spans="2:7" x14ac:dyDescent="0.3">
      <c r="B26" s="155" t="s">
        <v>30</v>
      </c>
      <c r="C26" s="156" t="s">
        <v>31</v>
      </c>
      <c r="D26" s="157"/>
      <c r="E26" s="135"/>
      <c r="F26" s="157" t="s">
        <v>72</v>
      </c>
      <c r="G26" s="158"/>
    </row>
    <row r="27" spans="2:7" x14ac:dyDescent="0.3">
      <c r="B27" s="155" t="s">
        <v>64</v>
      </c>
      <c r="C27" s="159">
        <v>1</v>
      </c>
      <c r="D27" s="159">
        <v>2</v>
      </c>
      <c r="E27" s="159" t="s">
        <v>32</v>
      </c>
      <c r="F27" s="137">
        <v>3</v>
      </c>
      <c r="G27" s="138" t="s">
        <v>33</v>
      </c>
    </row>
    <row r="28" spans="2:7" x14ac:dyDescent="0.3">
      <c r="B28" s="155" t="s">
        <v>68</v>
      </c>
      <c r="C28" s="160" t="s">
        <v>69</v>
      </c>
      <c r="D28" s="160" t="s">
        <v>69</v>
      </c>
      <c r="E28" s="160" t="s">
        <v>69</v>
      </c>
      <c r="F28" s="137">
        <v>3.3</v>
      </c>
      <c r="G28" s="138">
        <v>3.3</v>
      </c>
    </row>
    <row r="29" spans="2:7" x14ac:dyDescent="0.3">
      <c r="B29" s="161"/>
      <c r="C29" s="160" t="s">
        <v>69</v>
      </c>
      <c r="D29" s="160">
        <v>3.4</v>
      </c>
      <c r="E29" s="160">
        <v>3.4</v>
      </c>
      <c r="F29" s="137" t="s">
        <v>69</v>
      </c>
      <c r="G29" s="138">
        <v>3.4</v>
      </c>
    </row>
    <row r="30" spans="2:7" x14ac:dyDescent="0.3">
      <c r="B30" s="161"/>
      <c r="C30" s="160" t="s">
        <v>69</v>
      </c>
      <c r="D30" s="160" t="s">
        <v>69</v>
      </c>
      <c r="E30" s="160">
        <v>3.5</v>
      </c>
      <c r="F30" s="137">
        <v>3.5</v>
      </c>
      <c r="G30" s="138">
        <v>3.5</v>
      </c>
    </row>
    <row r="31" spans="2:7" x14ac:dyDescent="0.3">
      <c r="B31" s="161"/>
      <c r="C31" s="160">
        <v>3.6</v>
      </c>
      <c r="D31" s="160">
        <v>3.6</v>
      </c>
      <c r="E31" s="160">
        <v>3.6</v>
      </c>
      <c r="F31" s="137">
        <v>3.6</v>
      </c>
      <c r="G31" s="162">
        <v>3.6</v>
      </c>
    </row>
    <row r="32" spans="2:7" x14ac:dyDescent="0.3">
      <c r="B32" s="161"/>
      <c r="C32" s="160" t="s">
        <v>70</v>
      </c>
      <c r="D32" s="160" t="s">
        <v>70</v>
      </c>
      <c r="E32" s="160" t="s">
        <v>70</v>
      </c>
      <c r="F32" s="160" t="s">
        <v>70</v>
      </c>
      <c r="G32" s="162" t="s">
        <v>70</v>
      </c>
    </row>
    <row r="33" spans="2:7" x14ac:dyDescent="0.3">
      <c r="B33" s="161"/>
      <c r="C33" s="160">
        <v>3.8</v>
      </c>
      <c r="D33" s="160">
        <v>3.8</v>
      </c>
      <c r="E33" s="160">
        <v>3.8</v>
      </c>
      <c r="F33" s="160">
        <v>3.8</v>
      </c>
      <c r="G33" s="162">
        <v>3.8</v>
      </c>
    </row>
    <row r="34" spans="2:7" x14ac:dyDescent="0.3">
      <c r="B34" s="163" t="s">
        <v>71</v>
      </c>
      <c r="C34" s="164"/>
      <c r="D34" s="164"/>
      <c r="E34" s="165"/>
      <c r="F34" s="166"/>
      <c r="G34" s="167"/>
    </row>
    <row r="35" spans="2:7" ht="15.75" thickBot="1" x14ac:dyDescent="0.35">
      <c r="B35" s="79" t="s">
        <v>73</v>
      </c>
      <c r="C35" s="80"/>
      <c r="D35" s="80"/>
      <c r="E35" s="80"/>
      <c r="F35" s="80"/>
      <c r="G35" s="86"/>
    </row>
    <row r="36" spans="2:7" ht="15.75" thickBot="1" x14ac:dyDescent="0.35">
      <c r="B36" s="77"/>
      <c r="C36" s="77"/>
      <c r="D36" s="77"/>
      <c r="E36" s="77"/>
      <c r="F36" s="77"/>
      <c r="G36" s="77"/>
    </row>
    <row r="37" spans="2:7" x14ac:dyDescent="0.3">
      <c r="B37" s="131" t="s">
        <v>74</v>
      </c>
      <c r="C37" s="132"/>
      <c r="D37" s="132"/>
      <c r="E37" s="132"/>
      <c r="F37" s="132"/>
      <c r="G37" s="133"/>
    </row>
    <row r="38" spans="2:7" x14ac:dyDescent="0.3">
      <c r="B38" s="101" t="s">
        <v>0</v>
      </c>
      <c r="C38" s="99" t="s">
        <v>34</v>
      </c>
      <c r="D38" s="99" t="s">
        <v>34</v>
      </c>
      <c r="E38" s="99" t="s">
        <v>34</v>
      </c>
      <c r="F38" s="99" t="s">
        <v>35</v>
      </c>
      <c r="G38" s="100" t="s">
        <v>35</v>
      </c>
    </row>
    <row r="39" spans="2:7" x14ac:dyDescent="0.3">
      <c r="B39" s="101"/>
      <c r="C39" s="137" t="s">
        <v>36</v>
      </c>
      <c r="D39" s="137" t="s">
        <v>36</v>
      </c>
      <c r="E39" s="137" t="s">
        <v>36</v>
      </c>
      <c r="F39" s="137" t="s">
        <v>36</v>
      </c>
      <c r="G39" s="138" t="s">
        <v>36</v>
      </c>
    </row>
    <row r="40" spans="2:7" x14ac:dyDescent="0.3">
      <c r="B40" s="101" t="s">
        <v>1</v>
      </c>
      <c r="C40" s="137" t="s">
        <v>2</v>
      </c>
      <c r="D40" s="137" t="s">
        <v>3</v>
      </c>
      <c r="E40" s="137" t="s">
        <v>4</v>
      </c>
      <c r="F40" s="137" t="s">
        <v>5</v>
      </c>
      <c r="G40" s="138" t="s">
        <v>6</v>
      </c>
    </row>
    <row r="41" spans="2:7" x14ac:dyDescent="0.3">
      <c r="B41" s="168" t="s">
        <v>7</v>
      </c>
      <c r="C41" s="137">
        <v>0</v>
      </c>
      <c r="D41" s="137">
        <v>0</v>
      </c>
      <c r="E41" s="137">
        <v>0</v>
      </c>
      <c r="F41" s="137">
        <v>0.14000000000000001</v>
      </c>
      <c r="G41" s="138">
        <v>0.05</v>
      </c>
    </row>
    <row r="42" spans="2:7" x14ac:dyDescent="0.3">
      <c r="B42" s="168" t="s">
        <v>8</v>
      </c>
      <c r="C42" s="137">
        <v>0</v>
      </c>
      <c r="D42" s="137">
        <v>0.63</v>
      </c>
      <c r="E42" s="137">
        <v>0.14000000000000001</v>
      </c>
      <c r="F42" s="137">
        <v>0</v>
      </c>
      <c r="G42" s="138">
        <v>0.09</v>
      </c>
    </row>
    <row r="43" spans="2:7" x14ac:dyDescent="0.3">
      <c r="B43" s="168" t="s">
        <v>9</v>
      </c>
      <c r="C43" s="137">
        <v>0</v>
      </c>
      <c r="D43" s="137">
        <v>0</v>
      </c>
      <c r="E43" s="137">
        <v>0.49</v>
      </c>
      <c r="F43" s="137">
        <v>0.49</v>
      </c>
      <c r="G43" s="138">
        <v>0.49</v>
      </c>
    </row>
    <row r="44" spans="2:7" x14ac:dyDescent="0.3">
      <c r="B44" s="168" t="s">
        <v>10</v>
      </c>
      <c r="C44" s="169">
        <v>1</v>
      </c>
      <c r="D44" s="137">
        <v>0.37</v>
      </c>
      <c r="E44" s="137">
        <v>0.37</v>
      </c>
      <c r="F44" s="137">
        <v>0.37</v>
      </c>
      <c r="G44" s="138">
        <v>0.37</v>
      </c>
    </row>
    <row r="45" spans="2:7" ht="15.75" thickBot="1" x14ac:dyDescent="0.35">
      <c r="B45" s="170" t="s">
        <v>11</v>
      </c>
      <c r="C45" s="139">
        <v>0.27</v>
      </c>
      <c r="D45" s="139">
        <v>0.27</v>
      </c>
      <c r="E45" s="139">
        <v>0.27</v>
      </c>
      <c r="F45" s="139">
        <v>0.27</v>
      </c>
      <c r="G45" s="171">
        <v>0.27</v>
      </c>
    </row>
    <row r="46" spans="2:7" ht="15.75" thickBot="1" x14ac:dyDescent="0.35">
      <c r="B46" s="126"/>
      <c r="C46" s="121"/>
      <c r="D46" s="121"/>
      <c r="E46" s="121"/>
      <c r="F46" s="121"/>
      <c r="G46" s="121"/>
    </row>
    <row r="47" spans="2:7" x14ac:dyDescent="0.3">
      <c r="B47" s="131" t="s">
        <v>77</v>
      </c>
      <c r="C47" s="132"/>
      <c r="D47" s="133"/>
    </row>
    <row r="48" spans="2:7" x14ac:dyDescent="0.3">
      <c r="B48" s="101" t="s">
        <v>76</v>
      </c>
      <c r="C48" s="99" t="s">
        <v>12</v>
      </c>
      <c r="D48" s="100" t="s">
        <v>13</v>
      </c>
    </row>
    <row r="49" spans="2:12" x14ac:dyDescent="0.3">
      <c r="B49" s="98" t="s">
        <v>37</v>
      </c>
      <c r="C49" s="137">
        <v>0.72</v>
      </c>
      <c r="D49" s="138">
        <v>0.12</v>
      </c>
    </row>
    <row r="50" spans="2:12" x14ac:dyDescent="0.3">
      <c r="B50" s="98" t="s">
        <v>38</v>
      </c>
      <c r="C50" s="137" t="s">
        <v>69</v>
      </c>
      <c r="D50" s="138">
        <v>0.74</v>
      </c>
    </row>
    <row r="51" spans="2:12" ht="15.75" thickBot="1" x14ac:dyDescent="0.35">
      <c r="B51" s="172" t="s">
        <v>39</v>
      </c>
      <c r="C51" s="139">
        <v>0.28000000000000003</v>
      </c>
      <c r="D51" s="171">
        <v>0.14000000000000001</v>
      </c>
    </row>
    <row r="52" spans="2:12" ht="15.75" thickBot="1" x14ac:dyDescent="0.35">
      <c r="L52" s="173"/>
    </row>
    <row r="53" spans="2:12" x14ac:dyDescent="0.3">
      <c r="B53" s="174" t="s">
        <v>78</v>
      </c>
      <c r="C53" s="175"/>
      <c r="D53" s="132"/>
      <c r="E53" s="132"/>
      <c r="F53" s="132"/>
      <c r="G53" s="132"/>
      <c r="H53" s="132"/>
      <c r="I53" s="132"/>
      <c r="J53" s="132"/>
      <c r="K53" s="133"/>
      <c r="L53" s="173"/>
    </row>
    <row r="54" spans="2:12" x14ac:dyDescent="0.3">
      <c r="B54" s="176" t="s">
        <v>42</v>
      </c>
      <c r="C54" s="177"/>
      <c r="D54" s="178"/>
      <c r="E54" s="135"/>
      <c r="F54" s="177" t="s">
        <v>43</v>
      </c>
      <c r="G54" s="179"/>
      <c r="H54" s="180" t="s">
        <v>44</v>
      </c>
      <c r="I54" s="179"/>
      <c r="J54" s="180" t="s">
        <v>45</v>
      </c>
      <c r="K54" s="181"/>
      <c r="L54" s="173"/>
    </row>
    <row r="55" spans="2:12" ht="12.75" customHeight="1" x14ac:dyDescent="0.3">
      <c r="B55" s="182" t="s">
        <v>206</v>
      </c>
      <c r="C55" s="183"/>
      <c r="D55" s="184" t="s">
        <v>203</v>
      </c>
      <c r="E55" s="185"/>
      <c r="F55" s="828" t="s">
        <v>40</v>
      </c>
      <c r="G55" s="829" t="s">
        <v>41</v>
      </c>
      <c r="H55" s="829" t="s">
        <v>40</v>
      </c>
      <c r="I55" s="829" t="s">
        <v>41</v>
      </c>
      <c r="J55" s="829" t="s">
        <v>40</v>
      </c>
      <c r="K55" s="827" t="s">
        <v>41</v>
      </c>
      <c r="L55" s="173"/>
    </row>
    <row r="56" spans="2:12" x14ac:dyDescent="0.3">
      <c r="B56" s="186" t="s">
        <v>205</v>
      </c>
      <c r="C56" s="187" t="s">
        <v>204</v>
      </c>
      <c r="D56" s="187" t="s">
        <v>205</v>
      </c>
      <c r="E56" s="187" t="s">
        <v>204</v>
      </c>
      <c r="F56" s="829"/>
      <c r="G56" s="829"/>
      <c r="H56" s="829"/>
      <c r="I56" s="829"/>
      <c r="J56" s="829"/>
      <c r="K56" s="827"/>
      <c r="L56" s="173"/>
    </row>
    <row r="57" spans="2:12" x14ac:dyDescent="0.3">
      <c r="B57" s="188">
        <v>0</v>
      </c>
      <c r="C57" s="189">
        <v>0.8</v>
      </c>
      <c r="D57" s="190">
        <v>0</v>
      </c>
      <c r="E57" s="190">
        <v>22.7</v>
      </c>
      <c r="F57" s="191">
        <v>3</v>
      </c>
      <c r="G57" s="192">
        <v>1.36</v>
      </c>
      <c r="H57" s="192">
        <v>3</v>
      </c>
      <c r="I57" s="192">
        <v>1.36</v>
      </c>
      <c r="J57" s="192">
        <v>3</v>
      </c>
      <c r="K57" s="193">
        <v>1.36</v>
      </c>
      <c r="L57" s="173"/>
    </row>
    <row r="58" spans="2:12" x14ac:dyDescent="0.3">
      <c r="B58" s="194">
        <v>0.8</v>
      </c>
      <c r="C58" s="195">
        <v>0.9</v>
      </c>
      <c r="D58" s="190">
        <v>22.7</v>
      </c>
      <c r="E58" s="190">
        <v>25.5</v>
      </c>
      <c r="F58" s="196">
        <v>3</v>
      </c>
      <c r="G58" s="197">
        <v>1.36</v>
      </c>
      <c r="H58" s="197">
        <v>3.5</v>
      </c>
      <c r="I58" s="197">
        <v>1.59</v>
      </c>
      <c r="J58" s="197">
        <v>3.25</v>
      </c>
      <c r="K58" s="198">
        <v>1.47</v>
      </c>
      <c r="L58" s="173"/>
    </row>
    <row r="59" spans="2:12" x14ac:dyDescent="0.3">
      <c r="B59" s="194">
        <v>0.9</v>
      </c>
      <c r="C59" s="195">
        <v>1</v>
      </c>
      <c r="D59" s="190">
        <v>25.5</v>
      </c>
      <c r="E59" s="190">
        <v>28.3</v>
      </c>
      <c r="F59" s="196">
        <v>3</v>
      </c>
      <c r="G59" s="197">
        <v>1.36</v>
      </c>
      <c r="H59" s="197">
        <v>3.9</v>
      </c>
      <c r="I59" s="197">
        <v>1.77</v>
      </c>
      <c r="J59" s="197">
        <v>3.45</v>
      </c>
      <c r="K59" s="198">
        <v>1.56</v>
      </c>
      <c r="L59" s="173"/>
    </row>
    <row r="60" spans="2:12" x14ac:dyDescent="0.3">
      <c r="B60" s="194">
        <v>1</v>
      </c>
      <c r="C60" s="195">
        <v>1.1000000000000001</v>
      </c>
      <c r="D60" s="190">
        <v>28.3</v>
      </c>
      <c r="E60" s="190">
        <v>31.1</v>
      </c>
      <c r="F60" s="196">
        <v>3</v>
      </c>
      <c r="G60" s="197">
        <v>1.36</v>
      </c>
      <c r="H60" s="197">
        <v>4.3</v>
      </c>
      <c r="I60" s="197">
        <v>1.95</v>
      </c>
      <c r="J60" s="197">
        <v>3.65</v>
      </c>
      <c r="K60" s="198">
        <v>1.66</v>
      </c>
      <c r="L60" s="173"/>
    </row>
    <row r="61" spans="2:12" x14ac:dyDescent="0.3">
      <c r="B61" s="194">
        <v>1.1000000000000001</v>
      </c>
      <c r="C61" s="195">
        <v>1.2</v>
      </c>
      <c r="D61" s="190">
        <v>31.1</v>
      </c>
      <c r="E61" s="190">
        <v>34</v>
      </c>
      <c r="F61" s="196">
        <v>3</v>
      </c>
      <c r="G61" s="197">
        <v>1.36</v>
      </c>
      <c r="H61" s="197">
        <v>4.7</v>
      </c>
      <c r="I61" s="197">
        <v>2.13</v>
      </c>
      <c r="J61" s="197">
        <v>3.85</v>
      </c>
      <c r="K61" s="198">
        <v>1.75</v>
      </c>
      <c r="L61" s="173"/>
    </row>
    <row r="62" spans="2:12" x14ac:dyDescent="0.3">
      <c r="B62" s="194">
        <v>1.2</v>
      </c>
      <c r="C62" s="195">
        <v>1.3</v>
      </c>
      <c r="D62" s="190">
        <v>34</v>
      </c>
      <c r="E62" s="190">
        <v>36.799999999999997</v>
      </c>
      <c r="F62" s="196">
        <v>3</v>
      </c>
      <c r="G62" s="197">
        <v>1.36</v>
      </c>
      <c r="H62" s="197">
        <v>5.0999999999999996</v>
      </c>
      <c r="I62" s="197">
        <v>2.31</v>
      </c>
      <c r="J62" s="197">
        <v>4.05</v>
      </c>
      <c r="K62" s="198">
        <v>1.84</v>
      </c>
      <c r="L62" s="173"/>
    </row>
    <row r="63" spans="2:12" x14ac:dyDescent="0.3">
      <c r="B63" s="194">
        <v>1.3</v>
      </c>
      <c r="C63" s="195">
        <v>1.4</v>
      </c>
      <c r="D63" s="190">
        <v>36.799999999999997</v>
      </c>
      <c r="E63" s="190">
        <v>39.6</v>
      </c>
      <c r="F63" s="196">
        <v>3</v>
      </c>
      <c r="G63" s="197">
        <v>1.36</v>
      </c>
      <c r="H63" s="197">
        <v>5.5</v>
      </c>
      <c r="I63" s="197">
        <v>2.4900000000000002</v>
      </c>
      <c r="J63" s="197">
        <v>4.25</v>
      </c>
      <c r="K63" s="198">
        <v>1.93</v>
      </c>
      <c r="L63" s="173"/>
    </row>
    <row r="64" spans="2:12" x14ac:dyDescent="0.3">
      <c r="B64" s="194">
        <v>1.4</v>
      </c>
      <c r="C64" s="195">
        <v>1.5</v>
      </c>
      <c r="D64" s="190">
        <v>39.6</v>
      </c>
      <c r="E64" s="190">
        <v>42.5</v>
      </c>
      <c r="F64" s="196">
        <v>3</v>
      </c>
      <c r="G64" s="197">
        <v>1.36</v>
      </c>
      <c r="H64" s="197">
        <v>5.9</v>
      </c>
      <c r="I64" s="197">
        <v>2.68</v>
      </c>
      <c r="J64" s="197">
        <v>4.45</v>
      </c>
      <c r="K64" s="198">
        <v>2.02</v>
      </c>
      <c r="L64" s="173"/>
    </row>
    <row r="65" spans="2:12" x14ac:dyDescent="0.3">
      <c r="B65" s="194">
        <v>1.5</v>
      </c>
      <c r="C65" s="195">
        <v>1.6</v>
      </c>
      <c r="D65" s="190">
        <v>42.5</v>
      </c>
      <c r="E65" s="190">
        <v>45.3</v>
      </c>
      <c r="F65" s="196">
        <v>3</v>
      </c>
      <c r="G65" s="197">
        <v>1.36</v>
      </c>
      <c r="H65" s="197">
        <v>6.4</v>
      </c>
      <c r="I65" s="197">
        <v>2.9</v>
      </c>
      <c r="J65" s="197">
        <v>4.7</v>
      </c>
      <c r="K65" s="198">
        <v>2.13</v>
      </c>
      <c r="L65" s="173"/>
    </row>
    <row r="66" spans="2:12" x14ac:dyDescent="0.3">
      <c r="B66" s="194">
        <v>1.6</v>
      </c>
      <c r="C66" s="195">
        <v>1.7</v>
      </c>
      <c r="D66" s="190">
        <v>45.3</v>
      </c>
      <c r="E66" s="190">
        <v>48.1</v>
      </c>
      <c r="F66" s="196">
        <v>3</v>
      </c>
      <c r="G66" s="197">
        <v>1.36</v>
      </c>
      <c r="H66" s="197">
        <v>6.8</v>
      </c>
      <c r="I66" s="197">
        <v>3.08</v>
      </c>
      <c r="J66" s="197">
        <v>4.9000000000000004</v>
      </c>
      <c r="K66" s="198">
        <v>2.2200000000000002</v>
      </c>
      <c r="L66" s="173"/>
    </row>
    <row r="67" spans="2:12" x14ac:dyDescent="0.3">
      <c r="B67" s="194">
        <v>1.7</v>
      </c>
      <c r="C67" s="195">
        <v>1.8</v>
      </c>
      <c r="D67" s="190">
        <v>48.1</v>
      </c>
      <c r="E67" s="190">
        <v>51</v>
      </c>
      <c r="F67" s="196">
        <v>3</v>
      </c>
      <c r="G67" s="197">
        <v>1.36</v>
      </c>
      <c r="H67" s="197">
        <v>7.2</v>
      </c>
      <c r="I67" s="197">
        <v>3.27</v>
      </c>
      <c r="J67" s="197">
        <v>5.0999999999999996</v>
      </c>
      <c r="K67" s="198">
        <v>2.31</v>
      </c>
      <c r="L67" s="173"/>
    </row>
    <row r="68" spans="2:12" x14ac:dyDescent="0.3">
      <c r="B68" s="194">
        <v>1.8</v>
      </c>
      <c r="C68" s="195">
        <v>1.9</v>
      </c>
      <c r="D68" s="190">
        <v>51</v>
      </c>
      <c r="E68" s="190">
        <v>53.8</v>
      </c>
      <c r="F68" s="196">
        <v>3</v>
      </c>
      <c r="G68" s="197">
        <v>1.36</v>
      </c>
      <c r="H68" s="197">
        <v>7.6</v>
      </c>
      <c r="I68" s="197">
        <v>3.45</v>
      </c>
      <c r="J68" s="197">
        <v>5.3</v>
      </c>
      <c r="K68" s="198">
        <v>2.4</v>
      </c>
      <c r="L68" s="173"/>
    </row>
    <row r="69" spans="2:12" x14ac:dyDescent="0.3">
      <c r="B69" s="194">
        <v>1.9</v>
      </c>
      <c r="C69" s="195">
        <v>2</v>
      </c>
      <c r="D69" s="190">
        <v>53.8</v>
      </c>
      <c r="E69" s="190">
        <v>56.6</v>
      </c>
      <c r="F69" s="196">
        <v>3</v>
      </c>
      <c r="G69" s="197">
        <v>1.36</v>
      </c>
      <c r="H69" s="197">
        <v>8</v>
      </c>
      <c r="I69" s="197">
        <v>3.63</v>
      </c>
      <c r="J69" s="197">
        <v>5.5</v>
      </c>
      <c r="K69" s="198">
        <v>2.4900000000000002</v>
      </c>
      <c r="L69" s="173"/>
    </row>
    <row r="70" spans="2:12" x14ac:dyDescent="0.3">
      <c r="B70" s="194">
        <v>2</v>
      </c>
      <c r="C70" s="195">
        <v>2.1</v>
      </c>
      <c r="D70" s="190">
        <v>56.6</v>
      </c>
      <c r="E70" s="190">
        <v>59.5</v>
      </c>
      <c r="F70" s="196">
        <v>3</v>
      </c>
      <c r="G70" s="197">
        <v>1.36</v>
      </c>
      <c r="H70" s="197">
        <v>8.4</v>
      </c>
      <c r="I70" s="197">
        <v>3.81</v>
      </c>
      <c r="J70" s="197">
        <v>5.7</v>
      </c>
      <c r="K70" s="198">
        <v>2.59</v>
      </c>
      <c r="L70" s="173"/>
    </row>
    <row r="71" spans="2:12" x14ac:dyDescent="0.3">
      <c r="B71" s="194">
        <v>2.1</v>
      </c>
      <c r="C71" s="195">
        <v>2.2000000000000002</v>
      </c>
      <c r="D71" s="190">
        <v>59.5</v>
      </c>
      <c r="E71" s="190">
        <v>62.3</v>
      </c>
      <c r="F71" s="196">
        <v>3</v>
      </c>
      <c r="G71" s="197">
        <v>1.36</v>
      </c>
      <c r="H71" s="197">
        <v>8.8000000000000007</v>
      </c>
      <c r="I71" s="197">
        <v>3.99</v>
      </c>
      <c r="J71" s="197">
        <v>5.9</v>
      </c>
      <c r="K71" s="198">
        <v>2.68</v>
      </c>
      <c r="L71" s="173"/>
    </row>
    <row r="72" spans="2:12" x14ac:dyDescent="0.3">
      <c r="B72" s="194">
        <v>2.2000000000000002</v>
      </c>
      <c r="C72" s="195">
        <v>2.2999999999999998</v>
      </c>
      <c r="D72" s="190">
        <v>62.3</v>
      </c>
      <c r="E72" s="190">
        <v>65.099999999999994</v>
      </c>
      <c r="F72" s="196">
        <v>3</v>
      </c>
      <c r="G72" s="197">
        <v>1.36</v>
      </c>
      <c r="H72" s="197">
        <v>9.1999999999999993</v>
      </c>
      <c r="I72" s="197">
        <v>4.17</v>
      </c>
      <c r="J72" s="197">
        <v>6.1</v>
      </c>
      <c r="K72" s="198">
        <v>2.77</v>
      </c>
      <c r="L72" s="173"/>
    </row>
    <row r="73" spans="2:12" x14ac:dyDescent="0.3">
      <c r="B73" s="194">
        <v>2.2999999999999998</v>
      </c>
      <c r="C73" s="195">
        <v>2.4</v>
      </c>
      <c r="D73" s="190">
        <v>65.099999999999994</v>
      </c>
      <c r="E73" s="190">
        <v>68</v>
      </c>
      <c r="F73" s="196">
        <v>3</v>
      </c>
      <c r="G73" s="197">
        <v>1.36</v>
      </c>
      <c r="H73" s="197">
        <v>9.6</v>
      </c>
      <c r="I73" s="197">
        <v>4.3499999999999996</v>
      </c>
      <c r="J73" s="197">
        <v>6.3</v>
      </c>
      <c r="K73" s="198">
        <v>2.86</v>
      </c>
      <c r="L73" s="173"/>
    </row>
    <row r="74" spans="2:12" x14ac:dyDescent="0.3">
      <c r="B74" s="194">
        <v>2.4</v>
      </c>
      <c r="C74" s="195">
        <v>2.5</v>
      </c>
      <c r="D74" s="190">
        <v>68</v>
      </c>
      <c r="E74" s="190">
        <v>70.8</v>
      </c>
      <c r="F74" s="196">
        <v>3</v>
      </c>
      <c r="G74" s="197">
        <v>1.36</v>
      </c>
      <c r="H74" s="197">
        <v>10</v>
      </c>
      <c r="I74" s="197">
        <v>4.54</v>
      </c>
      <c r="J74" s="197">
        <v>6.5</v>
      </c>
      <c r="K74" s="198">
        <v>2.95</v>
      </c>
      <c r="L74" s="173"/>
    </row>
    <row r="75" spans="2:12" x14ac:dyDescent="0.3">
      <c r="B75" s="194">
        <v>2.5</v>
      </c>
      <c r="C75" s="195">
        <v>2.6</v>
      </c>
      <c r="D75" s="190">
        <v>70.8</v>
      </c>
      <c r="E75" s="190">
        <v>73.599999999999994</v>
      </c>
      <c r="F75" s="196">
        <v>3</v>
      </c>
      <c r="G75" s="197">
        <v>1.36</v>
      </c>
      <c r="H75" s="197">
        <v>10.5</v>
      </c>
      <c r="I75" s="197">
        <v>4.76</v>
      </c>
      <c r="J75" s="197">
        <v>6.75</v>
      </c>
      <c r="K75" s="198">
        <v>3.06</v>
      </c>
      <c r="L75" s="173"/>
    </row>
    <row r="76" spans="2:12" x14ac:dyDescent="0.3">
      <c r="B76" s="194">
        <v>2.6</v>
      </c>
      <c r="C76" s="195">
        <v>2.7</v>
      </c>
      <c r="D76" s="190">
        <v>73.599999999999994</v>
      </c>
      <c r="E76" s="190">
        <v>76.5</v>
      </c>
      <c r="F76" s="196">
        <v>3</v>
      </c>
      <c r="G76" s="197">
        <v>1.36</v>
      </c>
      <c r="H76" s="197">
        <v>10.9</v>
      </c>
      <c r="I76" s="197">
        <v>4.9400000000000004</v>
      </c>
      <c r="J76" s="197">
        <v>6.95</v>
      </c>
      <c r="K76" s="198">
        <v>3.15</v>
      </c>
      <c r="L76" s="173"/>
    </row>
    <row r="77" spans="2:12" x14ac:dyDescent="0.3">
      <c r="B77" s="194">
        <v>2.7</v>
      </c>
      <c r="C77" s="195">
        <v>2.8</v>
      </c>
      <c r="D77" s="190">
        <v>76.5</v>
      </c>
      <c r="E77" s="190">
        <v>79.3</v>
      </c>
      <c r="F77" s="196">
        <v>3</v>
      </c>
      <c r="G77" s="197">
        <v>1.36</v>
      </c>
      <c r="H77" s="197">
        <v>11.3</v>
      </c>
      <c r="I77" s="197">
        <v>5.13</v>
      </c>
      <c r="J77" s="197">
        <v>7.15</v>
      </c>
      <c r="K77" s="198">
        <v>3.24</v>
      </c>
      <c r="L77" s="173"/>
    </row>
    <row r="78" spans="2:12" x14ac:dyDescent="0.3">
      <c r="B78" s="194">
        <v>2.8</v>
      </c>
      <c r="C78" s="195">
        <v>2.9</v>
      </c>
      <c r="D78" s="190">
        <v>79.3</v>
      </c>
      <c r="E78" s="190">
        <v>82.1</v>
      </c>
      <c r="F78" s="196">
        <v>3</v>
      </c>
      <c r="G78" s="197">
        <v>1.36</v>
      </c>
      <c r="H78" s="197">
        <v>11.7</v>
      </c>
      <c r="I78" s="197">
        <v>5.31</v>
      </c>
      <c r="J78" s="197">
        <v>7.35</v>
      </c>
      <c r="K78" s="198">
        <v>3.33</v>
      </c>
      <c r="L78" s="173"/>
    </row>
    <row r="79" spans="2:12" x14ac:dyDescent="0.3">
      <c r="B79" s="194">
        <v>2.9</v>
      </c>
      <c r="C79" s="195">
        <v>3</v>
      </c>
      <c r="D79" s="190">
        <v>82.1</v>
      </c>
      <c r="E79" s="190">
        <v>85</v>
      </c>
      <c r="F79" s="196">
        <v>3</v>
      </c>
      <c r="G79" s="197">
        <v>1.36</v>
      </c>
      <c r="H79" s="197">
        <v>12.1</v>
      </c>
      <c r="I79" s="197">
        <v>5.49</v>
      </c>
      <c r="J79" s="197">
        <v>7.55</v>
      </c>
      <c r="K79" s="198">
        <v>3.42</v>
      </c>
      <c r="L79" s="173"/>
    </row>
    <row r="80" spans="2:12" x14ac:dyDescent="0.3">
      <c r="B80" s="194">
        <v>3</v>
      </c>
      <c r="C80" s="195">
        <v>3.1</v>
      </c>
      <c r="D80" s="190">
        <v>85</v>
      </c>
      <c r="E80" s="190">
        <v>87.8</v>
      </c>
      <c r="F80" s="196">
        <v>3</v>
      </c>
      <c r="G80" s="197">
        <v>1.36</v>
      </c>
      <c r="H80" s="197">
        <v>12.5</v>
      </c>
      <c r="I80" s="197">
        <v>5.67</v>
      </c>
      <c r="J80" s="197">
        <v>7.75</v>
      </c>
      <c r="K80" s="198">
        <v>3.52</v>
      </c>
      <c r="L80" s="173"/>
    </row>
    <row r="81" spans="2:11" x14ac:dyDescent="0.3">
      <c r="B81" s="194">
        <v>3.1</v>
      </c>
      <c r="C81" s="195">
        <v>3.2</v>
      </c>
      <c r="D81" s="190">
        <v>87.8</v>
      </c>
      <c r="E81" s="190">
        <v>90.6</v>
      </c>
      <c r="F81" s="196">
        <v>3</v>
      </c>
      <c r="G81" s="197">
        <v>1.36</v>
      </c>
      <c r="H81" s="197">
        <v>12.9</v>
      </c>
      <c r="I81" s="197">
        <v>5.85</v>
      </c>
      <c r="J81" s="197">
        <v>7.95</v>
      </c>
      <c r="K81" s="198">
        <v>3.61</v>
      </c>
    </row>
    <row r="82" spans="2:11" x14ac:dyDescent="0.3">
      <c r="B82" s="194">
        <v>3.2</v>
      </c>
      <c r="C82" s="195">
        <v>3.3</v>
      </c>
      <c r="D82" s="190">
        <v>90.6</v>
      </c>
      <c r="E82" s="190">
        <v>93.4</v>
      </c>
      <c r="F82" s="196">
        <v>3</v>
      </c>
      <c r="G82" s="197">
        <v>1.36</v>
      </c>
      <c r="H82" s="197">
        <v>13.3</v>
      </c>
      <c r="I82" s="197">
        <v>6.03</v>
      </c>
      <c r="J82" s="197">
        <v>8.15</v>
      </c>
      <c r="K82" s="198">
        <v>3.7</v>
      </c>
    </row>
    <row r="83" spans="2:11" x14ac:dyDescent="0.3">
      <c r="B83" s="194">
        <v>3.3</v>
      </c>
      <c r="C83" s="195">
        <v>3.4</v>
      </c>
      <c r="D83" s="190">
        <v>93.4</v>
      </c>
      <c r="E83" s="190">
        <v>96.3</v>
      </c>
      <c r="F83" s="196">
        <v>3</v>
      </c>
      <c r="G83" s="197">
        <v>1.36</v>
      </c>
      <c r="H83" s="197">
        <v>13.7</v>
      </c>
      <c r="I83" s="197">
        <v>6.21</v>
      </c>
      <c r="J83" s="197">
        <v>8.35</v>
      </c>
      <c r="K83" s="198">
        <v>3.79</v>
      </c>
    </row>
    <row r="84" spans="2:11" x14ac:dyDescent="0.3">
      <c r="B84" s="194">
        <v>3.4</v>
      </c>
      <c r="C84" s="195">
        <v>3.5</v>
      </c>
      <c r="D84" s="190">
        <v>96.3</v>
      </c>
      <c r="E84" s="190">
        <v>99.1</v>
      </c>
      <c r="F84" s="196">
        <v>3</v>
      </c>
      <c r="G84" s="197">
        <v>1.36</v>
      </c>
      <c r="H84" s="197">
        <v>14.1</v>
      </c>
      <c r="I84" s="197">
        <v>6.4</v>
      </c>
      <c r="J84" s="197">
        <v>8.5500000000000007</v>
      </c>
      <c r="K84" s="198">
        <v>3.88</v>
      </c>
    </row>
    <row r="85" spans="2:11" x14ac:dyDescent="0.3">
      <c r="B85" s="199">
        <v>3.5</v>
      </c>
      <c r="C85" s="200">
        <v>3.6</v>
      </c>
      <c r="D85" s="190">
        <v>99.1</v>
      </c>
      <c r="E85" s="190">
        <v>101.9</v>
      </c>
      <c r="F85" s="196">
        <v>3</v>
      </c>
      <c r="G85" s="197">
        <v>1.36</v>
      </c>
      <c r="H85" s="197">
        <v>14.6</v>
      </c>
      <c r="I85" s="197">
        <v>6.62</v>
      </c>
      <c r="J85" s="197">
        <v>8.8000000000000007</v>
      </c>
      <c r="K85" s="198">
        <v>3.99</v>
      </c>
    </row>
    <row r="86" spans="2:11" x14ac:dyDescent="0.3">
      <c r="B86" s="201">
        <v>3.6</v>
      </c>
      <c r="C86" s="202">
        <v>3.7</v>
      </c>
      <c r="D86" s="203">
        <v>101.9</v>
      </c>
      <c r="E86" s="204">
        <v>104.8</v>
      </c>
      <c r="F86" s="205">
        <v>3</v>
      </c>
      <c r="G86" s="206">
        <v>1.36</v>
      </c>
      <c r="H86" s="206">
        <v>15</v>
      </c>
      <c r="I86" s="206">
        <v>6.8</v>
      </c>
      <c r="J86" s="206">
        <v>9</v>
      </c>
      <c r="K86" s="207">
        <v>4.08</v>
      </c>
    </row>
    <row r="87" spans="2:11" x14ac:dyDescent="0.3">
      <c r="B87" s="201">
        <v>3.7</v>
      </c>
      <c r="C87" s="202">
        <v>3.8</v>
      </c>
      <c r="D87" s="190">
        <v>104.8</v>
      </c>
      <c r="E87" s="190">
        <v>107.6</v>
      </c>
      <c r="F87" s="208">
        <v>3</v>
      </c>
      <c r="G87" s="208">
        <v>1.36</v>
      </c>
      <c r="H87" s="208">
        <v>15.4</v>
      </c>
      <c r="I87" s="208">
        <v>6.99</v>
      </c>
      <c r="J87" s="208">
        <v>9.1999999999999993</v>
      </c>
      <c r="K87" s="209">
        <v>4.17</v>
      </c>
    </row>
    <row r="88" spans="2:11" x14ac:dyDescent="0.3">
      <c r="B88" s="201">
        <v>3.8</v>
      </c>
      <c r="C88" s="202">
        <v>3.9</v>
      </c>
      <c r="D88" s="137">
        <v>107.6</v>
      </c>
      <c r="E88" s="137">
        <v>110.4</v>
      </c>
      <c r="F88" s="205">
        <v>3</v>
      </c>
      <c r="G88" s="206">
        <v>1.36</v>
      </c>
      <c r="H88" s="208">
        <v>15.8</v>
      </c>
      <c r="I88" s="208">
        <v>7.16</v>
      </c>
      <c r="J88" s="206">
        <v>9.4</v>
      </c>
      <c r="K88" s="209">
        <v>4.26</v>
      </c>
    </row>
    <row r="89" spans="2:11" x14ac:dyDescent="0.3">
      <c r="B89" s="201">
        <v>3.9</v>
      </c>
      <c r="C89" s="202">
        <v>4</v>
      </c>
      <c r="D89" s="137">
        <v>110.4</v>
      </c>
      <c r="E89" s="137">
        <v>113.3</v>
      </c>
      <c r="F89" s="208">
        <v>3</v>
      </c>
      <c r="G89" s="208">
        <v>1.36</v>
      </c>
      <c r="H89" s="208">
        <v>16.2</v>
      </c>
      <c r="I89" s="208">
        <v>7.34</v>
      </c>
      <c r="J89" s="208">
        <v>9.6</v>
      </c>
      <c r="K89" s="209">
        <v>4.3499999999999996</v>
      </c>
    </row>
    <row r="90" spans="2:11" x14ac:dyDescent="0.3">
      <c r="B90" s="201">
        <v>4</v>
      </c>
      <c r="C90" s="202">
        <v>4.0999999999999996</v>
      </c>
      <c r="D90" s="137">
        <v>113.3</v>
      </c>
      <c r="E90" s="137">
        <v>116.1</v>
      </c>
      <c r="F90" s="205">
        <v>3</v>
      </c>
      <c r="G90" s="206">
        <v>1.36</v>
      </c>
      <c r="H90" s="208">
        <v>16.600000000000001</v>
      </c>
      <c r="I90" s="208">
        <v>7.53</v>
      </c>
      <c r="J90" s="206">
        <v>9.8000000000000007</v>
      </c>
      <c r="K90" s="209">
        <v>4.45</v>
      </c>
    </row>
    <row r="91" spans="2:11" x14ac:dyDescent="0.3">
      <c r="B91" s="201">
        <v>4.0999999999999996</v>
      </c>
      <c r="C91" s="202">
        <v>4.2</v>
      </c>
      <c r="D91" s="137">
        <v>116.1</v>
      </c>
      <c r="E91" s="137">
        <v>118.9</v>
      </c>
      <c r="F91" s="208">
        <v>3</v>
      </c>
      <c r="G91" s="208">
        <v>1.36</v>
      </c>
      <c r="H91" s="208">
        <v>17</v>
      </c>
      <c r="I91" s="208">
        <v>7.72</v>
      </c>
      <c r="J91" s="208">
        <v>10</v>
      </c>
      <c r="K91" s="209">
        <v>4.54</v>
      </c>
    </row>
    <row r="92" spans="2:11" x14ac:dyDescent="0.3">
      <c r="B92" s="201">
        <v>4.2</v>
      </c>
      <c r="C92" s="202">
        <v>4.3</v>
      </c>
      <c r="D92" s="137">
        <v>118.9</v>
      </c>
      <c r="E92" s="137">
        <v>121.8</v>
      </c>
      <c r="F92" s="205">
        <v>3</v>
      </c>
      <c r="G92" s="206">
        <v>1.36</v>
      </c>
      <c r="H92" s="208">
        <v>17.399999999999999</v>
      </c>
      <c r="I92" s="208">
        <v>7.9</v>
      </c>
      <c r="J92" s="206">
        <v>10.199999999999999</v>
      </c>
      <c r="K92" s="209">
        <v>4.63</v>
      </c>
    </row>
    <row r="93" spans="2:11" x14ac:dyDescent="0.3">
      <c r="B93" s="201">
        <v>4.3</v>
      </c>
      <c r="C93" s="202">
        <v>4.4000000000000004</v>
      </c>
      <c r="D93" s="137">
        <v>121.8</v>
      </c>
      <c r="E93" s="137">
        <v>124.6</v>
      </c>
      <c r="F93" s="208">
        <v>3</v>
      </c>
      <c r="G93" s="208">
        <v>1.36</v>
      </c>
      <c r="H93" s="208">
        <v>17.8</v>
      </c>
      <c r="I93" s="208">
        <v>8.09</v>
      </c>
      <c r="J93" s="208">
        <v>10.4</v>
      </c>
      <c r="K93" s="209">
        <v>4.72</v>
      </c>
    </row>
    <row r="94" spans="2:11" x14ac:dyDescent="0.3">
      <c r="B94" s="201">
        <v>4.4000000000000004</v>
      </c>
      <c r="C94" s="202">
        <v>4.5</v>
      </c>
      <c r="D94" s="137">
        <v>124.6</v>
      </c>
      <c r="E94" s="137">
        <v>127.4</v>
      </c>
      <c r="F94" s="205">
        <v>3</v>
      </c>
      <c r="G94" s="206">
        <v>1.36</v>
      </c>
      <c r="H94" s="208">
        <v>18.2</v>
      </c>
      <c r="I94" s="208">
        <v>8.27</v>
      </c>
      <c r="J94" s="206">
        <v>10.6</v>
      </c>
      <c r="K94" s="209">
        <v>4.82</v>
      </c>
    </row>
    <row r="95" spans="2:11" x14ac:dyDescent="0.3">
      <c r="B95" s="201">
        <v>4.5</v>
      </c>
      <c r="C95" s="202">
        <v>4.5999999999999996</v>
      </c>
      <c r="D95" s="137">
        <v>127.4</v>
      </c>
      <c r="E95" s="137">
        <v>130.30000000000001</v>
      </c>
      <c r="F95" s="208">
        <v>3</v>
      </c>
      <c r="G95" s="208">
        <v>1.36</v>
      </c>
      <c r="H95" s="208">
        <v>18.7</v>
      </c>
      <c r="I95" s="208">
        <v>8.4600000000000009</v>
      </c>
      <c r="J95" s="208">
        <v>10.8</v>
      </c>
      <c r="K95" s="209">
        <v>4.91</v>
      </c>
    </row>
    <row r="96" spans="2:11" x14ac:dyDescent="0.3">
      <c r="B96" s="201">
        <v>4.5999999999999996</v>
      </c>
      <c r="C96" s="202">
        <v>4.7</v>
      </c>
      <c r="D96" s="137">
        <v>130.30000000000001</v>
      </c>
      <c r="E96" s="137">
        <v>133.1</v>
      </c>
      <c r="F96" s="205">
        <v>3</v>
      </c>
      <c r="G96" s="206">
        <v>1.36</v>
      </c>
      <c r="H96" s="208">
        <v>19.100000000000001</v>
      </c>
      <c r="I96" s="208">
        <v>8.65</v>
      </c>
      <c r="J96" s="206">
        <v>11</v>
      </c>
      <c r="K96" s="209">
        <v>5</v>
      </c>
    </row>
    <row r="97" spans="2:11" x14ac:dyDescent="0.3">
      <c r="B97" s="201">
        <v>4.7</v>
      </c>
      <c r="C97" s="202">
        <v>4.8</v>
      </c>
      <c r="D97" s="137">
        <v>133.1</v>
      </c>
      <c r="E97" s="137">
        <v>135.9</v>
      </c>
      <c r="F97" s="208">
        <v>3</v>
      </c>
      <c r="G97" s="208">
        <v>1.36</v>
      </c>
      <c r="H97" s="208">
        <v>19.5</v>
      </c>
      <c r="I97" s="208">
        <v>8.83</v>
      </c>
      <c r="J97" s="208">
        <v>11.2</v>
      </c>
      <c r="K97" s="209">
        <v>5.0999999999999996</v>
      </c>
    </row>
    <row r="98" spans="2:11" x14ac:dyDescent="0.3">
      <c r="B98" s="201">
        <v>4.8</v>
      </c>
      <c r="C98" s="202">
        <v>4.9000000000000004</v>
      </c>
      <c r="D98" s="137">
        <v>135.9</v>
      </c>
      <c r="E98" s="137">
        <v>138.80000000000001</v>
      </c>
      <c r="F98" s="205">
        <v>3</v>
      </c>
      <c r="G98" s="206">
        <v>1.36</v>
      </c>
      <c r="H98" s="208">
        <v>19.899999999999999</v>
      </c>
      <c r="I98" s="208">
        <v>9.02</v>
      </c>
      <c r="J98" s="206">
        <v>11.4</v>
      </c>
      <c r="K98" s="209">
        <v>5.19</v>
      </c>
    </row>
    <row r="99" spans="2:11" x14ac:dyDescent="0.3">
      <c r="B99" s="201">
        <v>4.9000000000000004</v>
      </c>
      <c r="C99" s="202">
        <v>5</v>
      </c>
      <c r="D99" s="137">
        <v>138.80000000000001</v>
      </c>
      <c r="E99" s="137">
        <v>141.6</v>
      </c>
      <c r="F99" s="208">
        <v>3</v>
      </c>
      <c r="G99" s="208">
        <v>1.36</v>
      </c>
      <c r="H99" s="208">
        <v>20.3</v>
      </c>
      <c r="I99" s="208">
        <v>9.1999999999999993</v>
      </c>
      <c r="J99" s="208">
        <v>11.6</v>
      </c>
      <c r="K99" s="209">
        <v>5.28</v>
      </c>
    </row>
    <row r="100" spans="2:11" x14ac:dyDescent="0.3">
      <c r="B100" s="201">
        <v>5</v>
      </c>
      <c r="C100" s="202">
        <v>5.0999999999999996</v>
      </c>
      <c r="D100" s="137">
        <v>141.6</v>
      </c>
      <c r="E100" s="137">
        <v>144.4</v>
      </c>
      <c r="F100" s="208">
        <v>3</v>
      </c>
      <c r="G100" s="208">
        <v>1.36</v>
      </c>
      <c r="H100" s="169">
        <v>20.7</v>
      </c>
      <c r="I100" s="137">
        <v>9.39</v>
      </c>
      <c r="J100" s="169">
        <v>11.9</v>
      </c>
      <c r="K100" s="209">
        <v>5.38</v>
      </c>
    </row>
    <row r="101" spans="2:11" x14ac:dyDescent="0.3">
      <c r="B101" s="201">
        <v>5.0999999999999996</v>
      </c>
      <c r="C101" s="202">
        <v>5.2</v>
      </c>
      <c r="D101" s="137">
        <v>144.4</v>
      </c>
      <c r="E101" s="137">
        <v>147.19999999999999</v>
      </c>
      <c r="F101" s="208">
        <v>3</v>
      </c>
      <c r="G101" s="208">
        <v>1.36</v>
      </c>
      <c r="H101" s="169">
        <v>21.1</v>
      </c>
      <c r="I101" s="137">
        <v>9.58</v>
      </c>
      <c r="J101" s="169">
        <v>12.1</v>
      </c>
      <c r="K101" s="209">
        <v>5.47</v>
      </c>
    </row>
    <row r="102" spans="2:11" x14ac:dyDescent="0.3">
      <c r="B102" s="201">
        <v>5.2</v>
      </c>
      <c r="C102" s="202">
        <v>5.3</v>
      </c>
      <c r="D102" s="137">
        <v>147.19999999999999</v>
      </c>
      <c r="E102" s="137">
        <v>150.1</v>
      </c>
      <c r="F102" s="208">
        <v>3</v>
      </c>
      <c r="G102" s="208">
        <v>1.36</v>
      </c>
      <c r="H102" s="169">
        <v>21.5</v>
      </c>
      <c r="I102" s="137">
        <v>9.76</v>
      </c>
      <c r="J102" s="169">
        <v>12.3</v>
      </c>
      <c r="K102" s="209">
        <v>5.56</v>
      </c>
    </row>
    <row r="103" spans="2:11" x14ac:dyDescent="0.3">
      <c r="B103" s="201">
        <v>5.3</v>
      </c>
      <c r="C103" s="202">
        <v>5.4</v>
      </c>
      <c r="D103" s="137">
        <v>150.1</v>
      </c>
      <c r="E103" s="137">
        <v>152.9</v>
      </c>
      <c r="F103" s="208">
        <v>3</v>
      </c>
      <c r="G103" s="208">
        <v>1.36</v>
      </c>
      <c r="H103" s="169">
        <v>21.9</v>
      </c>
      <c r="I103" s="137">
        <v>9.9499999999999993</v>
      </c>
      <c r="J103" s="169">
        <v>12.5</v>
      </c>
      <c r="K103" s="209">
        <v>5.65</v>
      </c>
    </row>
    <row r="104" spans="2:11" x14ac:dyDescent="0.3">
      <c r="B104" s="201">
        <v>5.4</v>
      </c>
      <c r="C104" s="202">
        <v>5.5</v>
      </c>
      <c r="D104" s="137">
        <v>152.9</v>
      </c>
      <c r="E104" s="137">
        <v>155.69999999999999</v>
      </c>
      <c r="F104" s="208">
        <v>3</v>
      </c>
      <c r="G104" s="208">
        <v>1.36</v>
      </c>
      <c r="H104" s="169">
        <v>22.3</v>
      </c>
      <c r="I104" s="137">
        <v>10.130000000000001</v>
      </c>
      <c r="J104" s="169">
        <v>12.7</v>
      </c>
      <c r="K104" s="209">
        <v>5.75</v>
      </c>
    </row>
    <row r="105" spans="2:11" x14ac:dyDescent="0.3">
      <c r="B105" s="201">
        <v>5.5</v>
      </c>
      <c r="C105" s="202">
        <v>5.6</v>
      </c>
      <c r="D105" s="137">
        <v>155.69999999999999</v>
      </c>
      <c r="E105" s="137">
        <v>158.6</v>
      </c>
      <c r="F105" s="208">
        <v>3</v>
      </c>
      <c r="G105" s="208">
        <v>1.36</v>
      </c>
      <c r="H105" s="169">
        <v>22.8</v>
      </c>
      <c r="I105" s="137">
        <v>10.32</v>
      </c>
      <c r="J105" s="169">
        <v>12.9</v>
      </c>
      <c r="K105" s="209">
        <v>5.84</v>
      </c>
    </row>
    <row r="106" spans="2:11" x14ac:dyDescent="0.3">
      <c r="B106" s="201">
        <v>5.6</v>
      </c>
      <c r="C106" s="202">
        <v>5.7</v>
      </c>
      <c r="D106" s="137">
        <v>158.6</v>
      </c>
      <c r="E106" s="137">
        <v>161.4</v>
      </c>
      <c r="F106" s="208">
        <v>3</v>
      </c>
      <c r="G106" s="208">
        <v>1.36</v>
      </c>
      <c r="H106" s="169">
        <v>23.2</v>
      </c>
      <c r="I106" s="137">
        <v>10.51</v>
      </c>
      <c r="J106" s="169">
        <v>13.1</v>
      </c>
      <c r="K106" s="209">
        <v>5.93</v>
      </c>
    </row>
    <row r="107" spans="2:11" x14ac:dyDescent="0.3">
      <c r="B107" s="201">
        <v>5.7</v>
      </c>
      <c r="C107" s="202">
        <v>5.8</v>
      </c>
      <c r="D107" s="137">
        <v>161.4</v>
      </c>
      <c r="E107" s="137">
        <v>164.2</v>
      </c>
      <c r="F107" s="208">
        <v>3</v>
      </c>
      <c r="G107" s="208">
        <v>1.36</v>
      </c>
      <c r="H107" s="169">
        <v>23.6</v>
      </c>
      <c r="I107" s="137">
        <v>10.69</v>
      </c>
      <c r="J107" s="169">
        <v>13.3</v>
      </c>
      <c r="K107" s="209">
        <v>6.03</v>
      </c>
    </row>
    <row r="108" spans="2:11" x14ac:dyDescent="0.3">
      <c r="B108" s="201">
        <v>5.8000000000000096</v>
      </c>
      <c r="C108" s="202">
        <v>5.9</v>
      </c>
      <c r="D108" s="137">
        <v>164.2</v>
      </c>
      <c r="E108" s="137">
        <v>167.1</v>
      </c>
      <c r="F108" s="208">
        <v>3</v>
      </c>
      <c r="G108" s="208">
        <v>1.36</v>
      </c>
      <c r="H108" s="169">
        <v>24</v>
      </c>
      <c r="I108" s="137">
        <v>10.88</v>
      </c>
      <c r="J108" s="169">
        <v>13.5</v>
      </c>
      <c r="K108" s="209">
        <v>6.12</v>
      </c>
    </row>
    <row r="109" spans="2:11" ht="15.75" thickBot="1" x14ac:dyDescent="0.35">
      <c r="B109" s="210">
        <v>5.9000000000000101</v>
      </c>
      <c r="C109" s="211">
        <v>6</v>
      </c>
      <c r="D109" s="139">
        <v>167.1</v>
      </c>
      <c r="E109" s="139">
        <v>169.9</v>
      </c>
      <c r="F109" s="212">
        <v>3</v>
      </c>
      <c r="G109" s="212">
        <v>1.36</v>
      </c>
      <c r="H109" s="213">
        <v>24.4</v>
      </c>
      <c r="I109" s="139">
        <v>11.06</v>
      </c>
      <c r="J109" s="213">
        <v>13.7</v>
      </c>
      <c r="K109" s="214">
        <v>6.21</v>
      </c>
    </row>
  </sheetData>
  <sheetProtection password="CAAA" sheet="1" objects="1" scenarios="1" selectLockedCells="1"/>
  <mergeCells count="11">
    <mergeCell ref="B2:E2"/>
    <mergeCell ref="C3:E3"/>
    <mergeCell ref="C4:E4"/>
    <mergeCell ref="B11:B12"/>
    <mergeCell ref="K55:K56"/>
    <mergeCell ref="F55:F56"/>
    <mergeCell ref="G55:G56"/>
    <mergeCell ref="H55:H56"/>
    <mergeCell ref="I55:I56"/>
    <mergeCell ref="J55:J56"/>
    <mergeCell ref="E21:E2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E26"/>
  <sheetViews>
    <sheetView showGridLines="0" zoomScale="90" zoomScaleNormal="90" workbookViewId="0">
      <selection activeCell="B2" sqref="B2:E2"/>
    </sheetView>
  </sheetViews>
  <sheetFormatPr defaultRowHeight="15" x14ac:dyDescent="0.3"/>
  <cols>
    <col min="1" max="1" width="4.85546875" style="67" customWidth="1"/>
    <col min="2" max="2" width="41.7109375" style="67" customWidth="1"/>
    <col min="3" max="3" width="12.85546875" style="67" customWidth="1"/>
    <col min="4" max="4" width="22.5703125" style="67" customWidth="1"/>
    <col min="5" max="5" width="5.85546875" style="67" customWidth="1"/>
    <col min="6" max="16384" width="9.140625" style="67"/>
  </cols>
  <sheetData>
    <row r="1" spans="2:5" ht="15.75" thickBot="1" x14ac:dyDescent="0.35"/>
    <row r="2" spans="2:5" ht="18" thickBot="1" x14ac:dyDescent="0.35">
      <c r="B2" s="821" t="str">
        <f>'Version Control'!$B$2</f>
        <v>Title Block</v>
      </c>
      <c r="C2" s="822"/>
      <c r="D2" s="822"/>
      <c r="E2" s="823"/>
    </row>
    <row r="3" spans="2:5" ht="16.5" x14ac:dyDescent="0.3">
      <c r="B3" s="46" t="str">
        <f>'Version Control'!$B$3</f>
        <v>File Name:</v>
      </c>
      <c r="C3" s="824" t="str">
        <f ca="1">'Version Control'!$C$3</f>
        <v>Residential Clothes Washer - v1.6.xlsx</v>
      </c>
      <c r="D3" s="824"/>
      <c r="E3" s="825"/>
    </row>
    <row r="4" spans="2:5" ht="16.5" x14ac:dyDescent="0.3">
      <c r="B4" s="69" t="str">
        <f>'Version Control'!$B$4</f>
        <v>Tab Name:</v>
      </c>
      <c r="C4" s="824" t="str">
        <f ca="1">MID(CELL("filename",A1), FIND("]", CELL("filename", A1))+ 1, 255)</f>
        <v>Calculations - MEF, WF</v>
      </c>
      <c r="D4" s="824"/>
      <c r="E4" s="825"/>
    </row>
    <row r="5" spans="2:5" ht="16.5" x14ac:dyDescent="0.3">
      <c r="B5" s="46" t="str">
        <f>'Version Control'!$B$5</f>
        <v>Version Number:</v>
      </c>
      <c r="C5" s="66">
        <f>'Version Control'!$C$5</f>
        <v>1.6</v>
      </c>
      <c r="D5" s="77"/>
      <c r="E5" s="85"/>
    </row>
    <row r="6" spans="2:5" ht="16.5" x14ac:dyDescent="0.3">
      <c r="B6" s="46" t="str">
        <f>'Version Control'!$B$6</f>
        <v xml:space="preserve">Latest Revision Date: </v>
      </c>
      <c r="C6" s="352">
        <f>'Version Control'!$C$6</f>
        <v>41166</v>
      </c>
      <c r="D6" s="77"/>
      <c r="E6" s="85"/>
    </row>
    <row r="7" spans="2:5" ht="17.25" thickBot="1" x14ac:dyDescent="0.35">
      <c r="B7" s="51" t="str">
        <f>'Version Control'!$B$7</f>
        <v xml:space="preserve">Test Completion Date: </v>
      </c>
      <c r="C7" s="406" t="str">
        <f>'Version Control'!$C$7</f>
        <v>[MM/DD/YYYY]</v>
      </c>
      <c r="D7" s="80"/>
      <c r="E7" s="86"/>
    </row>
    <row r="9" spans="2:5" ht="15.75" thickBot="1" x14ac:dyDescent="0.35"/>
    <row r="10" spans="2:5" ht="15.75" thickBot="1" x14ac:dyDescent="0.35">
      <c r="B10" s="215" t="s">
        <v>53</v>
      </c>
      <c r="C10" s="216"/>
      <c r="D10" s="77"/>
    </row>
    <row r="11" spans="2:5" ht="15.75" thickBot="1" x14ac:dyDescent="0.35">
      <c r="B11" s="130" t="s">
        <v>163</v>
      </c>
      <c r="C11" s="607" t="e">
        <f>C20/(C21+C22)</f>
        <v>#VALUE!</v>
      </c>
      <c r="D11" s="77" t="s">
        <v>166</v>
      </c>
    </row>
    <row r="12" spans="2:5" ht="15.75" thickBot="1" x14ac:dyDescent="0.35">
      <c r="B12" s="119"/>
      <c r="C12" s="121"/>
      <c r="D12" s="77"/>
    </row>
    <row r="13" spans="2:5" ht="15.75" thickBot="1" x14ac:dyDescent="0.35">
      <c r="B13" s="215" t="s">
        <v>171</v>
      </c>
      <c r="C13" s="216"/>
      <c r="D13" s="77"/>
    </row>
    <row r="14" spans="2:5" ht="15.75" thickBot="1" x14ac:dyDescent="0.35">
      <c r="B14" s="130" t="s">
        <v>172</v>
      </c>
      <c r="C14" s="607" t="e">
        <f>C26/C25</f>
        <v>#VALUE!</v>
      </c>
      <c r="D14" s="77" t="s">
        <v>175</v>
      </c>
    </row>
    <row r="17" spans="2:4" ht="21" x14ac:dyDescent="0.4">
      <c r="B17" s="217" t="s">
        <v>207</v>
      </c>
    </row>
    <row r="18" spans="2:4" ht="15.75" thickBot="1" x14ac:dyDescent="0.35"/>
    <row r="19" spans="2:4" x14ac:dyDescent="0.3">
      <c r="B19" s="110" t="s">
        <v>164</v>
      </c>
      <c r="C19" s="112"/>
      <c r="D19" s="77"/>
    </row>
    <row r="20" spans="2:4" x14ac:dyDescent="0.3">
      <c r="B20" s="128" t="s">
        <v>165</v>
      </c>
      <c r="C20" s="218" t="e">
        <f>'Test Data Inputs'!C16</f>
        <v>#VALUE!</v>
      </c>
      <c r="D20" s="77" t="s">
        <v>97</v>
      </c>
    </row>
    <row r="21" spans="2:4" x14ac:dyDescent="0.3">
      <c r="B21" s="128" t="s">
        <v>444</v>
      </c>
      <c r="C21" s="218">
        <f>'Calculations - Machine Elec'!C17</f>
        <v>0</v>
      </c>
      <c r="D21" s="77" t="s">
        <v>149</v>
      </c>
    </row>
    <row r="22" spans="2:4" ht="15.75" thickBot="1" x14ac:dyDescent="0.35">
      <c r="B22" s="130" t="s">
        <v>445</v>
      </c>
      <c r="C22" s="219" t="b">
        <f>'Calculations - Dryer Energy'!C14</f>
        <v>0</v>
      </c>
      <c r="D22" s="77" t="s">
        <v>149</v>
      </c>
    </row>
    <row r="23" spans="2:4" ht="15.75" thickBot="1" x14ac:dyDescent="0.35"/>
    <row r="24" spans="2:4" x14ac:dyDescent="0.3">
      <c r="B24" s="110" t="s">
        <v>173</v>
      </c>
      <c r="C24" s="112"/>
      <c r="D24" s="77"/>
    </row>
    <row r="25" spans="2:4" x14ac:dyDescent="0.3">
      <c r="B25" s="128" t="s">
        <v>165</v>
      </c>
      <c r="C25" s="218" t="e">
        <f>'Test Data Inputs'!C16</f>
        <v>#VALUE!</v>
      </c>
      <c r="D25" s="77" t="s">
        <v>97</v>
      </c>
    </row>
    <row r="26" spans="2:4" ht="15.75" thickBot="1" x14ac:dyDescent="0.35">
      <c r="B26" s="130" t="s">
        <v>446</v>
      </c>
      <c r="C26" s="219" t="b">
        <f>'Calculations -Water Consumption'!C14</f>
        <v>0</v>
      </c>
      <c r="D26" s="77" t="s">
        <v>174</v>
      </c>
    </row>
  </sheetData>
  <sheetProtection password="CAAA" sheet="1" objects="1" scenarios="1" selectLockedCells="1"/>
  <mergeCells count="3">
    <mergeCell ref="B2:E2"/>
    <mergeCell ref="C3:E3"/>
    <mergeCell ref="C4:E4"/>
  </mergeCells>
  <pageMargins left="0.7" right="0.7" top="0.75" bottom="0.75" header="0.3" footer="0.3"/>
  <pageSetup orientation="landscape"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FBED188910674991A8374A850CF1B7" ma:contentTypeVersion="2" ma:contentTypeDescription="Create a new document." ma:contentTypeScope="" ma:versionID="da8c80fd855197f7f7d9c2f078dc4f39">
  <xsd:schema xmlns:xsd="http://www.w3.org/2001/XMLSchema" xmlns:p="http://schemas.microsoft.com/office/2006/metadata/properties" targetNamespace="http://schemas.microsoft.com/office/2006/metadata/properties" ma:root="true" ma:fieldsID="14fa369940d63b85f095b247004c45d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7839CA-7374-47BF-A3AB-D8D75A447533}"/>
</file>

<file path=customXml/itemProps2.xml><?xml version="1.0" encoding="utf-8"?>
<ds:datastoreItem xmlns:ds="http://schemas.openxmlformats.org/officeDocument/2006/customXml" ds:itemID="{9EB4FBC7-32F1-44DE-93D8-0FF2209142FA}"/>
</file>

<file path=customXml/itemProps3.xml><?xml version="1.0" encoding="utf-8"?>
<ds:datastoreItem xmlns:ds="http://schemas.openxmlformats.org/officeDocument/2006/customXml" ds:itemID="{725A5BAB-FF01-4703-A594-A51480CC09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28</vt:i4>
      </vt:variant>
    </vt:vector>
  </HeadingPairs>
  <TitlesOfParts>
    <vt:vector size="46" baseType="lpstr">
      <vt:lpstr>Instructions</vt:lpstr>
      <vt:lpstr>General Info &amp; Test Results</vt:lpstr>
      <vt:lpstr>Setup &amp; Instrumentation</vt:lpstr>
      <vt:lpstr>Photos</vt:lpstr>
      <vt:lpstr>Test Conditions</vt:lpstr>
      <vt:lpstr>Test Data Inputs</vt:lpstr>
      <vt:lpstr>Report Sign-Off Block</vt:lpstr>
      <vt:lpstr>Tables</vt:lpstr>
      <vt:lpstr>Calculations - MEF, WF</vt:lpstr>
      <vt:lpstr>Calculations -Water Consumption</vt:lpstr>
      <vt:lpstr>Calculations - Dryer Energy</vt:lpstr>
      <vt:lpstr>Calculations - Machine Elec</vt:lpstr>
      <vt:lpstr>Calculations - Hot Water Energy</vt:lpstr>
      <vt:lpstr>Calculations - RMC</vt:lpstr>
      <vt:lpstr>Calculations - Uncertainty</vt:lpstr>
      <vt:lpstr>Drop-Downs</vt:lpstr>
      <vt:lpstr>Addendum</vt:lpstr>
      <vt:lpstr>Version Control</vt:lpstr>
      <vt:lpstr>CycleFinished</vt:lpstr>
      <vt:lpstr>DelayStart</vt:lpstr>
      <vt:lpstr>Favg_adaptive</vt:lpstr>
      <vt:lpstr>FillControl</vt:lpstr>
      <vt:lpstr>Fmax_adaptive</vt:lpstr>
      <vt:lpstr>Fmax_manual</vt:lpstr>
      <vt:lpstr>Fmin_adaptive</vt:lpstr>
      <vt:lpstr>Fmin_manual</vt:lpstr>
      <vt:lpstr>InactiveMode</vt:lpstr>
      <vt:lpstr>LotNumber</vt:lpstr>
      <vt:lpstr>MaxWashTemp</vt:lpstr>
      <vt:lpstr>MaxWashTempJ2</vt:lpstr>
      <vt:lpstr>OffMode</vt:lpstr>
      <vt:lpstr>Over135</vt:lpstr>
      <vt:lpstr>Photos_Y_N</vt:lpstr>
      <vt:lpstr>ProductClass</vt:lpstr>
      <vt:lpstr>ProductClasses</vt:lpstr>
      <vt:lpstr>SpinSpeeds</vt:lpstr>
      <vt:lpstr>TUFwarm</vt:lpstr>
      <vt:lpstr>Uncertainty_Y_N</vt:lpstr>
      <vt:lpstr>Under135</vt:lpstr>
      <vt:lpstr>UniformTemp</vt:lpstr>
      <vt:lpstr>WarmColdCycles</vt:lpstr>
      <vt:lpstr>WarmColdRinseCycles</vt:lpstr>
      <vt:lpstr>WarmRinse</vt:lpstr>
      <vt:lpstr>WashTemps</vt:lpstr>
      <vt:lpstr>WaterTemp</vt:lpstr>
      <vt:lpstr>Yes_No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Timothy Sutherland</dc:creator>
  <cp:lastModifiedBy>MCarlisle</cp:lastModifiedBy>
  <dcterms:created xsi:type="dcterms:W3CDTF">2012-06-20T12:41:24Z</dcterms:created>
  <dcterms:modified xsi:type="dcterms:W3CDTF">2012-09-14T20:33:48Z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0x010104004756D2268DFF9F4DB8D590AB8B85D8B4</vt:lpwstr>
  </property>
</Properties>
</file>