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workbookProtection workbookPassword="CC4F" lockStructure="1"/>
  <bookViews>
    <workbookView xWindow="-870" yWindow="555" windowWidth="19320" windowHeight="8115" tabRatio="918"/>
  </bookViews>
  <sheets>
    <sheet name="Instructions" sheetId="9" r:id="rId1"/>
    <sheet name="General Info &amp; Test Results" sheetId="1" r:id="rId2"/>
    <sheet name="Setup &amp; Instrumentation" sheetId="13" r:id="rId3"/>
    <sheet name="Test Conditions" sheetId="6" r:id="rId4"/>
    <sheet name="Max GPM Test" sheetId="15" r:id="rId5"/>
    <sheet name="24 Hr Test " sheetId="20" r:id="rId6"/>
    <sheet name="Photos" sheetId="14" r:id="rId7"/>
    <sheet name="Uncertainty Data" sheetId="25" r:id="rId8"/>
    <sheet name="Report Sign-Off Block" sheetId="26" r:id="rId9"/>
    <sheet name="Calculations Uncertainty" sheetId="27" r:id="rId10"/>
    <sheet name="Drop-Downs" sheetId="21" r:id="rId11"/>
    <sheet name="Version Control" sheetId="24" r:id="rId12"/>
  </sheets>
  <definedNames>
    <definedName name="Basis">'Max GPM Test'!$C$22</definedName>
    <definedName name="Basis_MV">'Drop-Downs'!$D$11:$D$13</definedName>
    <definedName name="Control">'Max GPM Test'!$C$13</definedName>
    <definedName name="Input_Control">'Drop-Downs'!$B$11:$B$13</definedName>
    <definedName name="Photos_Y_N">'General Info &amp; Test Results'!$C$31</definedName>
    <definedName name="Uncertainty_Y_N">'General Info &amp; Test Results'!$C$30</definedName>
    <definedName name="Y_N">'Drop-Downs'!$I$11:$I$13</definedName>
  </definedNames>
  <calcPr calcId="145621" calcMode="autoNoTable" iterate="1" iterateCount="1000"/>
</workbook>
</file>

<file path=xl/calcChain.xml><?xml version="1.0" encoding="utf-8"?>
<calcChain xmlns="http://schemas.openxmlformats.org/spreadsheetml/2006/main">
  <c r="B73" i="20" l="1"/>
  <c r="B74" i="20" s="1"/>
  <c r="B75" i="20" s="1"/>
  <c r="B76" i="20" s="1"/>
  <c r="B77" i="20" s="1"/>
  <c r="B78" i="20" s="1"/>
  <c r="B79" i="20" s="1"/>
  <c r="B80" i="20" s="1"/>
  <c r="B81" i="20" s="1"/>
  <c r="B82" i="20" s="1"/>
  <c r="B83" i="20" s="1"/>
  <c r="B84" i="20" s="1"/>
  <c r="B85" i="20" s="1"/>
  <c r="B86" i="20" s="1"/>
  <c r="B87" i="20" s="1"/>
  <c r="B88" i="20" s="1"/>
  <c r="B89" i="20" s="1"/>
  <c r="B90" i="20" s="1"/>
  <c r="B91" i="20" s="1"/>
  <c r="B92" i="20" s="1"/>
  <c r="B93" i="20" s="1"/>
  <c r="B94" i="20" s="1"/>
  <c r="B95" i="20" s="1"/>
  <c r="B96" i="20" s="1"/>
  <c r="B97" i="20" s="1"/>
  <c r="B98" i="20" s="1"/>
  <c r="B99" i="20" s="1"/>
  <c r="B100" i="20" s="1"/>
  <c r="B101" i="20" s="1"/>
  <c r="B102" i="20" s="1"/>
  <c r="B103" i="20" s="1"/>
  <c r="B104" i="20" s="1"/>
  <c r="B105" i="20" s="1"/>
  <c r="B106" i="20" s="1"/>
  <c r="B107" i="20" s="1"/>
  <c r="B108" i="20" s="1"/>
  <c r="B109" i="20" s="1"/>
  <c r="B110" i="20" s="1"/>
  <c r="B111" i="20" s="1"/>
  <c r="B112" i="20" s="1"/>
  <c r="B113" i="20" s="1"/>
  <c r="B114" i="20" s="1"/>
  <c r="B115" i="20" s="1"/>
  <c r="B116" i="20" s="1"/>
  <c r="B117" i="20" s="1"/>
  <c r="B118" i="20" s="1"/>
  <c r="B119" i="20" s="1"/>
  <c r="B120" i="20" s="1"/>
  <c r="B121" i="20" s="1"/>
  <c r="B122" i="20" s="1"/>
  <c r="B123" i="20" s="1"/>
  <c r="B124" i="20" s="1"/>
  <c r="B125" i="20" s="1"/>
  <c r="B126" i="20" s="1"/>
  <c r="B127" i="20" s="1"/>
  <c r="B128" i="20" s="1"/>
  <c r="B129" i="20" s="1"/>
  <c r="B130" i="20" s="1"/>
  <c r="B131" i="20" s="1"/>
  <c r="B132" i="20" s="1"/>
  <c r="B133" i="20" s="1"/>
  <c r="B134" i="20" s="1"/>
  <c r="B135" i="20" s="1"/>
  <c r="B136" i="20" s="1"/>
  <c r="B137" i="20" s="1"/>
  <c r="B138" i="20" s="1"/>
  <c r="B139" i="20" s="1"/>
  <c r="B140" i="20" s="1"/>
  <c r="B141" i="20" s="1"/>
  <c r="B142" i="20" s="1"/>
  <c r="B143" i="20" s="1"/>
  <c r="B144" i="20" s="1"/>
  <c r="B145" i="20" s="1"/>
  <c r="B146" i="20" s="1"/>
  <c r="B147" i="20" s="1"/>
  <c r="B148" i="20" s="1"/>
  <c r="B149" i="20" s="1"/>
  <c r="B150" i="20" s="1"/>
  <c r="B151" i="20" s="1"/>
  <c r="B152" i="20" s="1"/>
  <c r="B153" i="20" s="1"/>
  <c r="B154" i="20" s="1"/>
  <c r="B155" i="20" s="1"/>
  <c r="B156" i="20" s="1"/>
  <c r="B157" i="20" s="1"/>
  <c r="B158" i="20" s="1"/>
  <c r="B159" i="20" s="1"/>
  <c r="B160" i="20" s="1"/>
  <c r="B161" i="20" s="1"/>
  <c r="B162" i="20" s="1"/>
  <c r="B163" i="20" s="1"/>
  <c r="B164" i="20" s="1"/>
  <c r="B165" i="20" s="1"/>
  <c r="B166" i="20" s="1"/>
  <c r="B167" i="20" s="1"/>
  <c r="B168" i="20" s="1"/>
  <c r="B169" i="20" s="1"/>
  <c r="B170" i="20" s="1"/>
  <c r="B171" i="20" s="1"/>
  <c r="B172" i="20" s="1"/>
  <c r="B173" i="20" s="1"/>
  <c r="B174" i="20" s="1"/>
  <c r="B175" i="20" s="1"/>
  <c r="B176" i="20" s="1"/>
  <c r="B177" i="20" s="1"/>
  <c r="B178" i="20" s="1"/>
  <c r="B179" i="20" s="1"/>
  <c r="B180" i="20" s="1"/>
  <c r="B181" i="20" s="1"/>
  <c r="B182" i="20" s="1"/>
  <c r="B183" i="20" s="1"/>
  <c r="B184" i="20" s="1"/>
  <c r="B185" i="20" s="1"/>
  <c r="B186" i="20" s="1"/>
  <c r="B187" i="20" s="1"/>
  <c r="B188" i="20" s="1"/>
  <c r="B189" i="20" s="1"/>
  <c r="B190" i="20" s="1"/>
  <c r="B191" i="20" s="1"/>
  <c r="B192" i="20" s="1"/>
  <c r="B193" i="20" s="1"/>
  <c r="B194" i="20" s="1"/>
  <c r="B195" i="20" s="1"/>
  <c r="B196" i="20" s="1"/>
  <c r="B197" i="20" s="1"/>
  <c r="B198" i="20" s="1"/>
  <c r="B199" i="20" s="1"/>
  <c r="B200" i="20" s="1"/>
  <c r="B201" i="20" s="1"/>
  <c r="B202" i="20" s="1"/>
  <c r="B203" i="20" s="1"/>
  <c r="B204" i="20" s="1"/>
  <c r="B205" i="20" s="1"/>
  <c r="B206" i="20" s="1"/>
  <c r="B207" i="20" s="1"/>
  <c r="B208" i="20" s="1"/>
  <c r="B209" i="20" s="1"/>
  <c r="B210" i="20" s="1"/>
  <c r="B211" i="20" s="1"/>
  <c r="B212" i="20" s="1"/>
  <c r="B213" i="20" s="1"/>
  <c r="B214" i="20" s="1"/>
  <c r="B215" i="20" s="1"/>
  <c r="B216" i="20" s="1"/>
  <c r="B217" i="20" s="1"/>
  <c r="B218" i="20" s="1"/>
  <c r="B219" i="20" s="1"/>
  <c r="B220" i="20" s="1"/>
  <c r="B221" i="20" s="1"/>
  <c r="B222" i="20" s="1"/>
  <c r="B223" i="20" s="1"/>
  <c r="B224" i="20" s="1"/>
  <c r="B225" i="20" s="1"/>
  <c r="B226" i="20" s="1"/>
  <c r="B227" i="20" s="1"/>
  <c r="B228" i="20" s="1"/>
  <c r="B229" i="20" s="1"/>
  <c r="B230" i="20" s="1"/>
  <c r="B231" i="20" s="1"/>
  <c r="B232" i="20" s="1"/>
  <c r="B233" i="20" s="1"/>
  <c r="B234" i="20" s="1"/>
  <c r="B235" i="20" s="1"/>
  <c r="B236" i="20" s="1"/>
  <c r="B237" i="20" s="1"/>
  <c r="B238" i="20" s="1"/>
  <c r="B239" i="20" s="1"/>
  <c r="B240" i="20" s="1"/>
  <c r="B241" i="20" s="1"/>
  <c r="B242" i="20" s="1"/>
  <c r="B243" i="20" s="1"/>
  <c r="B244" i="20" s="1"/>
  <c r="B245" i="20" s="1"/>
  <c r="B246" i="20" s="1"/>
  <c r="B247" i="20" s="1"/>
  <c r="B248" i="20" s="1"/>
  <c r="B249" i="20" s="1"/>
  <c r="B250" i="20" s="1"/>
  <c r="B251" i="20" s="1"/>
  <c r="B252" i="20" s="1"/>
  <c r="B253" i="20" s="1"/>
  <c r="B254" i="20" s="1"/>
  <c r="B255" i="20" s="1"/>
  <c r="B256" i="20" s="1"/>
  <c r="B257" i="20" s="1"/>
  <c r="B258" i="20" s="1"/>
  <c r="B259" i="20" s="1"/>
  <c r="B260" i="20" s="1"/>
  <c r="B261" i="20" s="1"/>
  <c r="B262" i="20" s="1"/>
  <c r="B263" i="20" s="1"/>
  <c r="B264" i="20" s="1"/>
  <c r="B265" i="20" s="1"/>
  <c r="B266" i="20" s="1"/>
  <c r="B267" i="20" s="1"/>
  <c r="B268" i="20" s="1"/>
  <c r="B269" i="20" s="1"/>
  <c r="B270" i="20" s="1"/>
  <c r="B271" i="20" s="1"/>
  <c r="B272" i="20" s="1"/>
  <c r="B273" i="20" s="1"/>
  <c r="B274" i="20" s="1"/>
  <c r="B275" i="20" s="1"/>
  <c r="B276" i="20" s="1"/>
  <c r="B277" i="20" s="1"/>
  <c r="B278" i="20" s="1"/>
  <c r="B279" i="20" s="1"/>
  <c r="B280" i="20" s="1"/>
  <c r="B281" i="20" s="1"/>
  <c r="B282" i="20" s="1"/>
  <c r="B283" i="20" s="1"/>
  <c r="B284" i="20" s="1"/>
  <c r="B285" i="20" s="1"/>
  <c r="B286" i="20" s="1"/>
  <c r="B287" i="20" s="1"/>
  <c r="B288" i="20" s="1"/>
  <c r="B289" i="20" s="1"/>
  <c r="B290" i="20" s="1"/>
  <c r="B291" i="20" s="1"/>
  <c r="B292" i="20" s="1"/>
  <c r="B293" i="20" s="1"/>
  <c r="B294" i="20" s="1"/>
  <c r="B295" i="20" s="1"/>
  <c r="B296" i="20" s="1"/>
  <c r="B297" i="20" s="1"/>
  <c r="B298" i="20" s="1"/>
  <c r="B299" i="20" s="1"/>
  <c r="B300" i="20" s="1"/>
  <c r="B301" i="20" s="1"/>
  <c r="B302" i="20" s="1"/>
  <c r="B303" i="20" s="1"/>
  <c r="B304" i="20" s="1"/>
  <c r="B305" i="20" s="1"/>
  <c r="B306" i="20" s="1"/>
  <c r="B307" i="20" s="1"/>
  <c r="B308" i="20" s="1"/>
  <c r="B309" i="20" s="1"/>
  <c r="B310" i="20" s="1"/>
  <c r="B311" i="20" s="1"/>
  <c r="B312" i="20" s="1"/>
  <c r="B313" i="20" s="1"/>
  <c r="B314" i="20" s="1"/>
  <c r="B315" i="20" s="1"/>
  <c r="B316" i="20" s="1"/>
  <c r="B317" i="20" s="1"/>
  <c r="B318" i="20" s="1"/>
  <c r="B319" i="20" s="1"/>
  <c r="B320" i="20" s="1"/>
  <c r="B321" i="20" s="1"/>
  <c r="B322" i="20" s="1"/>
  <c r="B323" i="20" s="1"/>
  <c r="B324" i="20" s="1"/>
  <c r="B325" i="20" s="1"/>
  <c r="B326" i="20" s="1"/>
  <c r="B327" i="20" s="1"/>
  <c r="B328" i="20" s="1"/>
  <c r="B329" i="20" s="1"/>
  <c r="B330" i="20" s="1"/>
  <c r="B331" i="20" s="1"/>
  <c r="B332" i="20" s="1"/>
  <c r="B333" i="20" s="1"/>
  <c r="B334" i="20" s="1"/>
  <c r="B335" i="20" s="1"/>
  <c r="B336" i="20" s="1"/>
  <c r="B337" i="20" s="1"/>
  <c r="B338" i="20" s="1"/>
  <c r="B339" i="20" s="1"/>
  <c r="B340" i="20" s="1"/>
  <c r="B341" i="20" s="1"/>
  <c r="B342" i="20" s="1"/>
  <c r="B343" i="20" s="1"/>
  <c r="B344" i="20" s="1"/>
  <c r="B345" i="20" s="1"/>
  <c r="B346" i="20" s="1"/>
  <c r="B347" i="20" s="1"/>
  <c r="B348" i="20" s="1"/>
  <c r="B349" i="20" s="1"/>
  <c r="B350" i="20" s="1"/>
  <c r="B351" i="20" s="1"/>
  <c r="B352" i="20" s="1"/>
  <c r="B353" i="20" s="1"/>
  <c r="B354" i="20" s="1"/>
  <c r="B355" i="20" s="1"/>
  <c r="B356" i="20" s="1"/>
  <c r="B357" i="20" s="1"/>
  <c r="B358" i="20" s="1"/>
  <c r="B359" i="20" s="1"/>
  <c r="B360" i="20" s="1"/>
  <c r="B361" i="20" s="1"/>
  <c r="B362" i="20" s="1"/>
  <c r="B363" i="20" s="1"/>
  <c r="B364" i="20" s="1"/>
  <c r="B365" i="20" s="1"/>
  <c r="B366" i="20" s="1"/>
  <c r="B367" i="20" s="1"/>
  <c r="B368" i="20" s="1"/>
  <c r="B369" i="20" s="1"/>
  <c r="B370" i="20" s="1"/>
  <c r="B371" i="20" s="1"/>
  <c r="B372" i="20" s="1"/>
  <c r="B373" i="20" s="1"/>
  <c r="B374" i="20" s="1"/>
  <c r="B375" i="20" s="1"/>
  <c r="B376" i="20" s="1"/>
  <c r="B377" i="20" s="1"/>
  <c r="B378" i="20" s="1"/>
  <c r="B379" i="20" s="1"/>
  <c r="B380" i="20" s="1"/>
  <c r="B381" i="20" s="1"/>
  <c r="B382" i="20" s="1"/>
  <c r="B383" i="20" s="1"/>
  <c r="B384" i="20" s="1"/>
  <c r="B385" i="20" s="1"/>
  <c r="B386" i="20" s="1"/>
  <c r="B387" i="20" s="1"/>
  <c r="B388" i="20" s="1"/>
  <c r="B389" i="20" s="1"/>
  <c r="B390" i="20" s="1"/>
  <c r="B391" i="20" s="1"/>
  <c r="B392" i="20" s="1"/>
  <c r="B393" i="20" s="1"/>
  <c r="B394" i="20" s="1"/>
  <c r="B395" i="20" s="1"/>
  <c r="B396" i="20" s="1"/>
  <c r="B397" i="20" s="1"/>
  <c r="B398" i="20" s="1"/>
  <c r="B399" i="20" s="1"/>
  <c r="B400" i="20" s="1"/>
  <c r="B401" i="20" s="1"/>
  <c r="B402" i="20" s="1"/>
  <c r="B403" i="20" s="1"/>
  <c r="B404" i="20" s="1"/>
  <c r="B405" i="20" s="1"/>
  <c r="B406" i="20" s="1"/>
  <c r="B407" i="20" s="1"/>
  <c r="B408" i="20" s="1"/>
  <c r="B409" i="20" s="1"/>
  <c r="B410" i="20" s="1"/>
  <c r="B411" i="20" s="1"/>
  <c r="B412" i="20" s="1"/>
  <c r="B413" i="20" s="1"/>
  <c r="B414" i="20" s="1"/>
  <c r="B415" i="20" s="1"/>
  <c r="B416" i="20" s="1"/>
  <c r="B417" i="20" s="1"/>
  <c r="B418" i="20" s="1"/>
  <c r="B419" i="20" s="1"/>
  <c r="B420" i="20" s="1"/>
  <c r="B421" i="20" s="1"/>
  <c r="B422" i="20" s="1"/>
  <c r="B423" i="20" s="1"/>
  <c r="B424" i="20" s="1"/>
  <c r="B425" i="20" s="1"/>
  <c r="B426" i="20" s="1"/>
  <c r="B427" i="20" s="1"/>
  <c r="B428" i="20" s="1"/>
  <c r="B429" i="20" s="1"/>
  <c r="B430" i="20" s="1"/>
  <c r="B431" i="20" s="1"/>
  <c r="B432" i="20" s="1"/>
  <c r="B433" i="20" s="1"/>
  <c r="B434" i="20" s="1"/>
  <c r="B435" i="20" s="1"/>
  <c r="B436" i="20" s="1"/>
  <c r="B437" i="20" s="1"/>
  <c r="B438" i="20" s="1"/>
  <c r="B439" i="20" s="1"/>
  <c r="B440" i="20" s="1"/>
  <c r="B441" i="20" s="1"/>
  <c r="B442" i="20" s="1"/>
  <c r="B443" i="20" s="1"/>
  <c r="B444" i="20" s="1"/>
  <c r="B445" i="20" s="1"/>
  <c r="B446" i="20" s="1"/>
  <c r="B447" i="20" s="1"/>
  <c r="B448" i="20" s="1"/>
  <c r="B449" i="20" s="1"/>
  <c r="B450" i="20" s="1"/>
  <c r="B451" i="20" s="1"/>
  <c r="B452" i="20" s="1"/>
  <c r="B453" i="20" s="1"/>
  <c r="B454" i="20" s="1"/>
  <c r="B455" i="20" s="1"/>
  <c r="B456" i="20" s="1"/>
  <c r="B457" i="20" s="1"/>
  <c r="B458" i="20" s="1"/>
  <c r="B459" i="20" s="1"/>
  <c r="B460" i="20" s="1"/>
  <c r="B461" i="20" s="1"/>
  <c r="B462" i="20" s="1"/>
  <c r="B463" i="20" s="1"/>
  <c r="B464" i="20" s="1"/>
  <c r="B465" i="20" s="1"/>
  <c r="B466" i="20" s="1"/>
  <c r="B467" i="20" s="1"/>
  <c r="B468" i="20" s="1"/>
  <c r="B469" i="20" s="1"/>
  <c r="B470" i="20" s="1"/>
  <c r="C3" i="24"/>
  <c r="C22" i="20"/>
  <c r="C36" i="20" l="1"/>
  <c r="C48" i="20"/>
  <c r="G23" i="20"/>
  <c r="F23" i="20"/>
  <c r="E23" i="20"/>
  <c r="D23" i="20"/>
  <c r="D22" i="20"/>
  <c r="C23" i="20"/>
  <c r="H23" i="20"/>
  <c r="H22" i="20"/>
  <c r="G22" i="20"/>
  <c r="F22" i="20"/>
  <c r="E22" i="20"/>
  <c r="O25" i="27" l="1"/>
  <c r="C32" i="20"/>
  <c r="G25" i="25"/>
  <c r="G23" i="25"/>
  <c r="C52" i="20"/>
  <c r="J29" i="27" s="1"/>
  <c r="C4" i="14" l="1"/>
  <c r="C4" i="15"/>
  <c r="G14" i="1"/>
  <c r="G13" i="1"/>
  <c r="G12" i="1"/>
  <c r="F14" i="1"/>
  <c r="C27" i="20" l="1"/>
  <c r="C26" i="15"/>
  <c r="C25" i="15"/>
  <c r="C32" i="15" s="1"/>
  <c r="F12" i="1" s="1"/>
  <c r="C29" i="15"/>
  <c r="C27" i="15"/>
  <c r="C28" i="15"/>
  <c r="E35" i="15"/>
  <c r="C44" i="20"/>
  <c r="C49" i="20" l="1"/>
  <c r="J28" i="27"/>
  <c r="G24" i="25"/>
  <c r="H36" i="20"/>
  <c r="G36" i="20"/>
  <c r="F36" i="20"/>
  <c r="E36" i="20"/>
  <c r="D36" i="20"/>
  <c r="H32" i="20"/>
  <c r="G32" i="20"/>
  <c r="F32" i="20"/>
  <c r="E32" i="20"/>
  <c r="D32" i="20"/>
  <c r="J26" i="27" s="1"/>
  <c r="O24" i="27" l="1"/>
  <c r="J16" i="27"/>
  <c r="J27" i="27"/>
  <c r="J19" i="27" s="1"/>
  <c r="F37" i="20"/>
  <c r="C37" i="20"/>
  <c r="C60" i="20" s="1"/>
  <c r="F13" i="1" s="1"/>
  <c r="G37" i="20"/>
  <c r="D37" i="20"/>
  <c r="H37" i="20"/>
  <c r="E37" i="20"/>
  <c r="H24" i="20"/>
  <c r="D26" i="20"/>
  <c r="E26" i="20"/>
  <c r="F26" i="20"/>
  <c r="G26" i="20"/>
  <c r="H26" i="20"/>
  <c r="C26" i="20"/>
  <c r="D25" i="20"/>
  <c r="E25" i="20"/>
  <c r="F25" i="20"/>
  <c r="G25" i="20"/>
  <c r="H25" i="20"/>
  <c r="J25" i="27" l="1"/>
  <c r="O23" i="27" s="1"/>
  <c r="H23" i="1"/>
  <c r="H24" i="1"/>
  <c r="H25" i="1"/>
  <c r="H26" i="1"/>
  <c r="H22" i="1"/>
  <c r="E23" i="1"/>
  <c r="E24" i="1"/>
  <c r="E25" i="1"/>
  <c r="E26" i="1"/>
  <c r="E22" i="1"/>
  <c r="G23" i="1"/>
  <c r="G24" i="1"/>
  <c r="G25" i="1"/>
  <c r="G26" i="1"/>
  <c r="C7" i="24"/>
  <c r="D14" i="26"/>
  <c r="G22" i="1" s="1"/>
  <c r="AM26" i="27" l="1"/>
  <c r="AM25" i="27"/>
  <c r="AL26" i="27"/>
  <c r="AL25" i="27"/>
  <c r="C6" i="24"/>
  <c r="C5" i="24"/>
  <c r="Y26" i="27"/>
  <c r="Y25" i="27"/>
  <c r="Z26" i="27"/>
  <c r="Z25" i="27"/>
  <c r="U26" i="27"/>
  <c r="U25" i="27"/>
  <c r="T26" i="27"/>
  <c r="T25" i="27"/>
  <c r="O18" i="27"/>
  <c r="P25" i="27"/>
  <c r="O16" i="27"/>
  <c r="P24" i="27"/>
  <c r="P23" i="27"/>
  <c r="O17" i="27"/>
  <c r="K25" i="27"/>
  <c r="J18" i="27"/>
  <c r="K28" i="27"/>
  <c r="K29" i="27"/>
  <c r="K27" i="27"/>
  <c r="K26" i="27"/>
  <c r="J17" i="27"/>
  <c r="C34" i="27"/>
  <c r="D26" i="27" s="1"/>
  <c r="J13" i="27" l="1"/>
  <c r="AR23" i="27" s="1"/>
  <c r="O13" i="27"/>
  <c r="D28" i="27"/>
  <c r="D29" i="27"/>
  <c r="D27" i="27"/>
  <c r="U27" i="27" l="1"/>
  <c r="Z27" i="27"/>
  <c r="C6" i="9" l="1"/>
  <c r="C5" i="9"/>
  <c r="C4" i="9"/>
  <c r="C6" i="1"/>
  <c r="C5" i="1"/>
  <c r="C4" i="1"/>
  <c r="C6" i="13"/>
  <c r="C5" i="13"/>
  <c r="C4" i="13"/>
  <c r="C6" i="6"/>
  <c r="C5" i="6"/>
  <c r="C4" i="6"/>
  <c r="C6" i="15"/>
  <c r="C5" i="15"/>
  <c r="C6" i="20"/>
  <c r="C5" i="20"/>
  <c r="C4" i="20"/>
  <c r="C6" i="14"/>
  <c r="C5" i="14"/>
  <c r="C6" i="25"/>
  <c r="C5" i="25"/>
  <c r="C4" i="25"/>
  <c r="C6" i="26"/>
  <c r="C5" i="26"/>
  <c r="C4" i="26"/>
  <c r="C6" i="27"/>
  <c r="C5" i="27"/>
  <c r="C4" i="27"/>
  <c r="C6" i="21"/>
  <c r="C5" i="21"/>
  <c r="C4" i="21"/>
  <c r="C7" i="13"/>
  <c r="C4" i="24"/>
  <c r="C3" i="21"/>
  <c r="F24" i="20"/>
  <c r="G24" i="20"/>
  <c r="Y31" i="27"/>
  <c r="Z24" i="27" s="1"/>
  <c r="D24" i="20"/>
  <c r="E24" i="20"/>
  <c r="C24" i="20"/>
  <c r="C25" i="20" s="1"/>
  <c r="E28" i="20"/>
  <c r="F19" i="20"/>
  <c r="G19" i="20"/>
  <c r="G18" i="20"/>
  <c r="H18" i="20"/>
  <c r="F18" i="20"/>
  <c r="D18" i="20"/>
  <c r="E18" i="20"/>
  <c r="C18" i="20"/>
  <c r="Y24" i="27"/>
  <c r="D27" i="20"/>
  <c r="E27" i="20"/>
  <c r="F27" i="20"/>
  <c r="G27" i="20"/>
  <c r="H27" i="20"/>
  <c r="D39" i="20"/>
  <c r="C28" i="20"/>
  <c r="D19" i="20"/>
  <c r="E19" i="20"/>
  <c r="C19" i="20"/>
  <c r="E36" i="15"/>
  <c r="T31" i="27" l="1"/>
  <c r="U24" i="27" s="1"/>
  <c r="AG27" i="27"/>
  <c r="AH22" i="27" s="1"/>
  <c r="C7" i="27"/>
  <c r="C7" i="25"/>
  <c r="C7" i="14"/>
  <c r="C7" i="20"/>
  <c r="C7" i="15"/>
  <c r="C7" i="6"/>
  <c r="C7" i="1"/>
  <c r="C7" i="21"/>
  <c r="C7" i="26"/>
  <c r="C3" i="9"/>
  <c r="C3" i="1"/>
  <c r="C3" i="13"/>
  <c r="C3" i="6"/>
  <c r="C3" i="15"/>
  <c r="C3" i="20"/>
  <c r="C3" i="14"/>
  <c r="C3" i="25"/>
  <c r="C3" i="26"/>
  <c r="C3" i="27"/>
  <c r="H19" i="20"/>
  <c r="C39" i="20"/>
  <c r="E39" i="20"/>
  <c r="F39" i="20"/>
  <c r="Y27" i="27" s="1"/>
  <c r="G39" i="20"/>
  <c r="H39" i="20"/>
  <c r="D28" i="20"/>
  <c r="F28" i="20"/>
  <c r="F54" i="20" s="1"/>
  <c r="G28" i="20"/>
  <c r="H28" i="20"/>
  <c r="C29" i="27"/>
  <c r="C54" i="20" l="1"/>
  <c r="C56" i="20" s="1"/>
  <c r="C61" i="20" s="1"/>
  <c r="AQ23" i="27"/>
  <c r="C33" i="27"/>
  <c r="C28" i="27"/>
  <c r="Y16" i="27"/>
  <c r="Y19" i="27"/>
  <c r="Y17" i="27"/>
  <c r="Y18" i="27" s="1"/>
  <c r="AG22" i="27"/>
  <c r="T24" i="27"/>
  <c r="T27" i="27"/>
  <c r="T16" i="27" s="1"/>
  <c r="AL31" i="27"/>
  <c r="AV27" i="27" s="1"/>
  <c r="AM24" i="27"/>
  <c r="AW22" i="27" s="1"/>
  <c r="C26" i="27" l="1"/>
  <c r="C18" i="27" s="1"/>
  <c r="C19" i="27" s="1"/>
  <c r="AG23" i="27"/>
  <c r="AG17" i="27" s="1"/>
  <c r="AQ25" i="27"/>
  <c r="C16" i="27"/>
  <c r="C17" i="27"/>
  <c r="C27" i="27"/>
  <c r="C20" i="27" s="1"/>
  <c r="C21" i="27" s="1"/>
  <c r="AL24" i="27"/>
  <c r="T17" i="27"/>
  <c r="T18" i="27" s="1"/>
  <c r="T19" i="27"/>
  <c r="Y13" i="27"/>
  <c r="AD17" i="27" s="1"/>
  <c r="C62" i="20"/>
  <c r="AQ24" i="27" s="1"/>
  <c r="C13" i="27" l="1"/>
  <c r="AL27" i="27"/>
  <c r="AL16" i="27" s="1"/>
  <c r="AG16" i="27"/>
  <c r="AV22" i="27"/>
  <c r="T13" i="27"/>
  <c r="AD16" i="27" s="1"/>
  <c r="AD13" i="27" s="1"/>
  <c r="AH23" i="27" s="1"/>
  <c r="AM27" i="27" s="1"/>
  <c r="C63" i="20"/>
  <c r="AL19" i="27" l="1"/>
  <c r="AL17" i="27"/>
  <c r="AL18" i="27" s="1"/>
  <c r="AG13" i="27"/>
  <c r="AR24" i="27" s="1"/>
  <c r="C64" i="20"/>
  <c r="AV23" i="27"/>
  <c r="C67" i="20"/>
  <c r="AL13" i="27" l="1"/>
  <c r="AR25" i="27" s="1"/>
  <c r="AQ13" i="27" s="1"/>
  <c r="AW23" i="27" s="1"/>
  <c r="AV17" i="27"/>
  <c r="AV16" i="27"/>
  <c r="BC13" i="27" l="1"/>
  <c r="AV13" i="27"/>
</calcChain>
</file>

<file path=xl/sharedStrings.xml><?xml version="1.0" encoding="utf-8"?>
<sst xmlns="http://schemas.openxmlformats.org/spreadsheetml/2006/main" count="624" uniqueCount="368">
  <si>
    <t>Lab Name:</t>
  </si>
  <si>
    <t>Product Information</t>
  </si>
  <si>
    <t>Test Conditions</t>
  </si>
  <si>
    <t>Step 1</t>
  </si>
  <si>
    <t>Step 2</t>
  </si>
  <si>
    <t>Step 3</t>
  </si>
  <si>
    <t>Step 4</t>
  </si>
  <si>
    <t>Step 6</t>
  </si>
  <si>
    <t>Temperature (deg F)</t>
  </si>
  <si>
    <t xml:space="preserve"> 1. Ambient Temperature (in accordance with Section 2.2 of Appendix E1).</t>
  </si>
  <si>
    <t>The temperature of the water being supplied to the water heater shall be maintained at 58 °F ±2°F (14.4 °C ±1.1 °C) throughout the test.</t>
  </si>
  <si>
    <t>2. Supply Water Temperature (in accordance with Section 2.3 of Appendix E1).</t>
  </si>
  <si>
    <t>During the test when water is not being withdrawn, the supply pressure shall be maintained between 40 psig (275 kPa) and the maximum allowable pressure specified by the water heater manufacturer.</t>
  </si>
  <si>
    <t>Maintain the supply pressure in accordance with the manufacturer’s specifications. If the supply pressure is not specified, maintain a supply pressure of 7–10 inches of water column (1.7–2.5 kPa). If the water heater is equipped with a gas appliance pressure regulator, the regulator outlet pressure shall be within ±10% of the manufacturer’s specified manifold pressure. For all tests, use natural gas having a heating value of approximately 1,025 Btu per standard cubic foot (38,190 kJ per standard cubic meter).</t>
  </si>
  <si>
    <t>Tin</t>
  </si>
  <si>
    <t>Tdel</t>
  </si>
  <si>
    <t>Min</t>
  </si>
  <si>
    <t>Max</t>
  </si>
  <si>
    <t>24 Hr Test</t>
  </si>
  <si>
    <t>Amb. Temperature (F)</t>
  </si>
  <si>
    <t>Supply Water Temperature (F)</t>
  </si>
  <si>
    <t>Supply Water Pressure (psig)</t>
  </si>
  <si>
    <t>NG Supply Pressure (in of H2O Col.)</t>
  </si>
  <si>
    <t>Brand:</t>
  </si>
  <si>
    <t>Describe placement of sensor used to measure ambient temperature:</t>
  </si>
  <si>
    <t>Step 7</t>
  </si>
  <si>
    <t>Step 8</t>
  </si>
  <si>
    <t>Table of Contents</t>
  </si>
  <si>
    <t>Photos</t>
  </si>
  <si>
    <t>Tested by (name):</t>
  </si>
  <si>
    <t>Test Start Date:</t>
  </si>
  <si>
    <t>24 Hour Test Measurements (according to section 5.2.4 of Appendix E)</t>
  </si>
  <si>
    <t>DOE Personnel Approving Test Setup (if applicable):</t>
  </si>
  <si>
    <t>Date of DOE Test Setup Approval (if applicable):</t>
  </si>
  <si>
    <t>Time (secs)</t>
  </si>
  <si>
    <t>Time (sec)</t>
  </si>
  <si>
    <t>Draw #1</t>
  </si>
  <si>
    <t>Draw #2</t>
  </si>
  <si>
    <t>Draw #3</t>
  </si>
  <si>
    <t>Draw #4</t>
  </si>
  <si>
    <t>Draw #5</t>
  </si>
  <si>
    <t>Draw #6</t>
  </si>
  <si>
    <t>Watt-Hrs Used:</t>
  </si>
  <si>
    <t xml:space="preserve">Electric BTU </t>
  </si>
  <si>
    <t>Temperature Rise:</t>
  </si>
  <si>
    <t>Volume</t>
  </si>
  <si>
    <t>BTU</t>
  </si>
  <si>
    <t>$/Therm</t>
  </si>
  <si>
    <t>Model Number:</t>
  </si>
  <si>
    <t>Modified Daily Water Heating Energy Consumption (Qdm)</t>
  </si>
  <si>
    <t>°F</t>
  </si>
  <si>
    <t>Test Data (10 Minute Run)</t>
  </si>
  <si>
    <t>Average Delivery Temp.</t>
  </si>
  <si>
    <t>Density of water based on Average delivery temp.</t>
  </si>
  <si>
    <t>lbs/gal</t>
  </si>
  <si>
    <t>lbs, If scale is used</t>
  </si>
  <si>
    <t>gallons, If flow meter is used</t>
  </si>
  <si>
    <t>Average Inlet Temp.</t>
  </si>
  <si>
    <t>GPM @ 77°F Rise</t>
  </si>
  <si>
    <t>Variable</t>
  </si>
  <si>
    <t>Fixed</t>
  </si>
  <si>
    <t>Select Input Control:</t>
  </si>
  <si>
    <t>From Section 5.2.1:</t>
  </si>
  <si>
    <t>GPM</t>
  </si>
  <si>
    <t>From Section 5.2.2 (for Variable Input models only):</t>
  </si>
  <si>
    <t>Select mass or volume basis for data acquisition:</t>
  </si>
  <si>
    <t>Mass</t>
  </si>
  <si>
    <t>Basis</t>
  </si>
  <si>
    <t>Total</t>
  </si>
  <si>
    <t>Target for Gallons Used</t>
  </si>
  <si>
    <t>(Based on average of inlet and outlet temperatures.)</t>
  </si>
  <si>
    <t>Draw 1</t>
  </si>
  <si>
    <t>Draw 2</t>
  </si>
  <si>
    <t>Draw 3</t>
  </si>
  <si>
    <t>Draw 4</t>
  </si>
  <si>
    <t>Draw 5</t>
  </si>
  <si>
    <t>Draw 6</t>
  </si>
  <si>
    <t>10 minute Max Flow Rate Test (in accordance with Sections 5.2.1 - 5.2.3 of Appendix E)</t>
  </si>
  <si>
    <t>(This selection will not affect final results.)</t>
  </si>
  <si>
    <t>(Draws 4-6 will vary depending on fixed/variable input.)</t>
  </si>
  <si>
    <t>(See data acquisition table below.)</t>
  </si>
  <si>
    <t xml:space="preserve">Average Natural Gas Cost = </t>
  </si>
  <si>
    <t>Therms/Yr</t>
  </si>
  <si>
    <t>Maximum GPM Rating</t>
  </si>
  <si>
    <t>Fmax =</t>
  </si>
  <si>
    <t xml:space="preserve">Temperature Data </t>
  </si>
  <si>
    <t>Target Flow Rate [GPM]</t>
  </si>
  <si>
    <t>Tolerance Allowed [Gallons]</t>
  </si>
  <si>
    <t>Avg. Water Temp In, Tin [°F]</t>
  </si>
  <si>
    <t>Avg. Water Temp Out, Tdel [°F]</t>
  </si>
  <si>
    <t>Density of Water at point where Vol is measured, ρ [lb/gal]</t>
  </si>
  <si>
    <t>Mass Water Removed, M [lb]</t>
  </si>
  <si>
    <t>Specific Heat of Withdrawn Water, Cp [Btu/lb-F]</t>
  </si>
  <si>
    <t>Tab</t>
  </si>
  <si>
    <t>Date</t>
  </si>
  <si>
    <t>Describe placement of sensors used to measure supply water temperature:</t>
  </si>
  <si>
    <t>3. Supply Water Pressure (in accordance with Section 2.5 of Appendix E1).</t>
  </si>
  <si>
    <t>4. Natural Gas Supply Pressure (in accordance with Section 2.6.2 of Appendix E1).</t>
  </si>
  <si>
    <t>(Based on inlet temperatures.)</t>
  </si>
  <si>
    <t>Report Sign-Off Block</t>
  </si>
  <si>
    <t>General Info &amp; Test Results</t>
  </si>
  <si>
    <t>Setup &amp; Instrumentation</t>
  </si>
  <si>
    <t>Uncertainty Data</t>
  </si>
  <si>
    <t>Version Control</t>
  </si>
  <si>
    <t>Title Block</t>
  </si>
  <si>
    <t>File Name:</t>
  </si>
  <si>
    <t>Tab Name:</t>
  </si>
  <si>
    <t>Version Number:</t>
  </si>
  <si>
    <t xml:space="preserve">Latest Revision Date: </t>
  </si>
  <si>
    <t xml:space="preserve">Test Completion Date: </t>
  </si>
  <si>
    <t xml:space="preserve">Test Report Sign-Off Block </t>
  </si>
  <si>
    <t>Name*</t>
  </si>
  <si>
    <t>Role</t>
  </si>
  <si>
    <t>Entity</t>
  </si>
  <si>
    <t>Test Completion</t>
  </si>
  <si>
    <t>Template Population</t>
  </si>
  <si>
    <t>[MM/DD/YYYY]</t>
  </si>
  <si>
    <t>Report Reviewer</t>
  </si>
  <si>
    <t>Revisions List</t>
  </si>
  <si>
    <t>Version</t>
  </si>
  <si>
    <t>1. Identification sticker/nameplate showing model number and serial number.</t>
  </si>
  <si>
    <t>2. FTC EnergyGuide label (if present)</t>
  </si>
  <si>
    <t>7. Additional photos (if necessary)</t>
  </si>
  <si>
    <t>Reference Test Procedure</t>
  </si>
  <si>
    <t>10 CFR 430 Subpart B Appendix E:  Uniform Test Method for Measuring the Energy Consumption of Water Heaters [66 FR 4497, Jan. 17, 2001]</t>
  </si>
  <si>
    <t>Instructions for Completing this Template</t>
  </si>
  <si>
    <t>Contents</t>
  </si>
  <si>
    <t>Input cell</t>
  </si>
  <si>
    <t>Calculated Value (auto-filled)</t>
  </si>
  <si>
    <t xml:space="preserve">Instructions </t>
  </si>
  <si>
    <t>Max GPM Test</t>
  </si>
  <si>
    <t>Calculations Uncertainty</t>
  </si>
  <si>
    <t>Drop-Downs</t>
  </si>
  <si>
    <t>Lab Location:</t>
  </si>
  <si>
    <t>Lab Information</t>
  </si>
  <si>
    <t xml:space="preserve">Manufacturer: </t>
  </si>
  <si>
    <t xml:space="preserve">Manufacturer Model Number: </t>
  </si>
  <si>
    <t>Serial Number:</t>
  </si>
  <si>
    <t>DOE/NETL Property ID:</t>
  </si>
  <si>
    <t>Date Manufactured:</t>
  </si>
  <si>
    <t xml:space="preserve">Date Product Received: </t>
  </si>
  <si>
    <t xml:space="preserve">Received by: </t>
  </si>
  <si>
    <t>Condition as Received:</t>
  </si>
  <si>
    <t>Test Information</t>
  </si>
  <si>
    <t>Date Test Started:</t>
  </si>
  <si>
    <t>Date Test Finished:</t>
  </si>
  <si>
    <t>Is an Uncertainty Analysis needed for this test?</t>
  </si>
  <si>
    <t>No</t>
  </si>
  <si>
    <t>Are Photos needed for this test?</t>
  </si>
  <si>
    <t>Yes</t>
  </si>
  <si>
    <t>Y_N</t>
  </si>
  <si>
    <t>Instrument Type</t>
  </si>
  <si>
    <t>Sensor Location</t>
  </si>
  <si>
    <t>Accuracy</t>
  </si>
  <si>
    <t>Date of Last Calibration</t>
  </si>
  <si>
    <t>Deadline for Next Calibration</t>
  </si>
  <si>
    <t>Please describe the test setup</t>
  </si>
  <si>
    <t>Description of method used to determine the measurement uncertainty of the following measurements</t>
  </si>
  <si>
    <t>Input Control Type</t>
  </si>
  <si>
    <r>
      <t>Energy Factor, E</t>
    </r>
    <r>
      <rPr>
        <vertAlign val="subscript"/>
        <sz val="11"/>
        <color indexed="8"/>
        <rFont val="Palatino Linotype"/>
        <family val="1"/>
      </rPr>
      <t>f</t>
    </r>
  </si>
  <si>
    <r>
      <t>Annual Energy Consumption, E</t>
    </r>
    <r>
      <rPr>
        <vertAlign val="subscript"/>
        <sz val="11"/>
        <color indexed="8"/>
        <rFont val="Palatino Linotype"/>
        <family val="1"/>
      </rPr>
      <t>annual</t>
    </r>
  </si>
  <si>
    <r>
      <t>Determine the flow rate (V</t>
    </r>
    <r>
      <rPr>
        <i/>
        <vertAlign val="subscript"/>
        <sz val="11"/>
        <color theme="1"/>
        <rFont val="Palatino Linotype"/>
        <family val="1"/>
      </rPr>
      <t>max</t>
    </r>
    <r>
      <rPr>
        <i/>
        <sz val="11"/>
        <color theme="1"/>
        <rFont val="Palatino Linotype"/>
        <family val="1"/>
      </rPr>
      <t>) at which the WH can discharge water at 135±5 °F, when set to the maximum firing rate?</t>
    </r>
  </si>
  <si>
    <r>
      <t>V</t>
    </r>
    <r>
      <rPr>
        <vertAlign val="subscript"/>
        <sz val="11"/>
        <color theme="1"/>
        <rFont val="Palatino Linotype"/>
        <family val="1"/>
      </rPr>
      <t>max</t>
    </r>
  </si>
  <si>
    <r>
      <t>Determine the flow rate (V</t>
    </r>
    <r>
      <rPr>
        <i/>
        <vertAlign val="subscript"/>
        <sz val="11"/>
        <color theme="1"/>
        <rFont val="Palatino Linotype"/>
        <family val="1"/>
      </rPr>
      <t>min</t>
    </r>
    <r>
      <rPr>
        <i/>
        <sz val="11"/>
        <color theme="1"/>
        <rFont val="Palatino Linotype"/>
        <family val="1"/>
      </rPr>
      <t>) at which the WH can discharge water at 135±5 °F, when set to the minimum firing rate, and record the exact outlet temperature (T</t>
    </r>
    <r>
      <rPr>
        <i/>
        <vertAlign val="subscript"/>
        <sz val="11"/>
        <color theme="1"/>
        <rFont val="Palatino Linotype"/>
        <family val="1"/>
      </rPr>
      <t>min</t>
    </r>
    <r>
      <rPr>
        <i/>
        <sz val="11"/>
        <color theme="1"/>
        <rFont val="Palatino Linotype"/>
        <family val="1"/>
      </rPr>
      <t>).  If this target temperature cannot be achieved at the minimum firing rate, record the highest achievable outlet temperature (T</t>
    </r>
    <r>
      <rPr>
        <i/>
        <vertAlign val="subscript"/>
        <sz val="11"/>
        <color theme="1"/>
        <rFont val="Palatino Linotype"/>
        <family val="1"/>
      </rPr>
      <t>min</t>
    </r>
    <r>
      <rPr>
        <i/>
        <sz val="11"/>
        <color theme="1"/>
        <rFont val="Palatino Linotype"/>
        <family val="1"/>
      </rPr>
      <t>) and the corresponding flow rate (V</t>
    </r>
    <r>
      <rPr>
        <i/>
        <vertAlign val="subscript"/>
        <sz val="11"/>
        <color theme="1"/>
        <rFont val="Palatino Linotype"/>
        <family val="1"/>
      </rPr>
      <t>min</t>
    </r>
    <r>
      <rPr>
        <i/>
        <sz val="11"/>
        <color theme="1"/>
        <rFont val="Palatino Linotype"/>
        <family val="1"/>
      </rPr>
      <t>).</t>
    </r>
  </si>
  <si>
    <r>
      <t>V</t>
    </r>
    <r>
      <rPr>
        <vertAlign val="subscript"/>
        <sz val="11"/>
        <color theme="1"/>
        <rFont val="Palatino Linotype"/>
        <family val="1"/>
      </rPr>
      <t>min</t>
    </r>
  </si>
  <si>
    <r>
      <t>T</t>
    </r>
    <r>
      <rPr>
        <vertAlign val="subscript"/>
        <sz val="11"/>
        <color theme="1"/>
        <rFont val="Palatino Linotype"/>
        <family val="1"/>
      </rPr>
      <t>min</t>
    </r>
  </si>
  <si>
    <r>
      <t>Mass of Water  (M</t>
    </r>
    <r>
      <rPr>
        <vertAlign val="subscript"/>
        <sz val="11"/>
        <rFont val="Palatino Linotype"/>
        <family val="1"/>
      </rPr>
      <t>10m</t>
    </r>
    <r>
      <rPr>
        <sz val="11"/>
        <rFont val="Palatino Linotype"/>
        <family val="1"/>
      </rPr>
      <t>)</t>
    </r>
  </si>
  <si>
    <r>
      <t>Volume of Water (V</t>
    </r>
    <r>
      <rPr>
        <vertAlign val="subscript"/>
        <sz val="11"/>
        <rFont val="Palatino Linotype"/>
        <family val="1"/>
      </rPr>
      <t>10m</t>
    </r>
    <r>
      <rPr>
        <sz val="11"/>
        <rFont val="Palatino Linotype"/>
        <family val="1"/>
      </rPr>
      <t>)</t>
    </r>
  </si>
  <si>
    <r>
      <t>(Draws 4-6 will vary depending on fixed/variable input and T</t>
    </r>
    <r>
      <rPr>
        <i/>
        <vertAlign val="subscript"/>
        <sz val="11"/>
        <rFont val="Palatino Linotype"/>
        <family val="1"/>
      </rPr>
      <t>min</t>
    </r>
    <r>
      <rPr>
        <i/>
        <sz val="11"/>
        <rFont val="Palatino Linotype"/>
        <family val="1"/>
      </rPr>
      <t>.)</t>
    </r>
  </si>
  <si>
    <r>
      <t>η</t>
    </r>
    <r>
      <rPr>
        <b/>
        <vertAlign val="subscript"/>
        <sz val="11"/>
        <rFont val="Palatino Linotype"/>
        <family val="1"/>
      </rPr>
      <t>r,min</t>
    </r>
  </si>
  <si>
    <r>
      <t>(η</t>
    </r>
    <r>
      <rPr>
        <i/>
        <vertAlign val="subscript"/>
        <sz val="11"/>
        <rFont val="Palatino Linotype"/>
        <family val="1"/>
      </rPr>
      <t>r,max</t>
    </r>
    <r>
      <rPr>
        <i/>
        <sz val="11"/>
        <rFont val="Palatino Linotype"/>
        <family val="1"/>
      </rPr>
      <t xml:space="preserve"> and η</t>
    </r>
    <r>
      <rPr>
        <i/>
        <vertAlign val="subscript"/>
        <sz val="11"/>
        <rFont val="Palatino Linotype"/>
        <family val="1"/>
      </rPr>
      <t>r,min</t>
    </r>
    <r>
      <rPr>
        <i/>
        <sz val="11"/>
        <rFont val="Palatino Linotype"/>
        <family val="1"/>
      </rPr>
      <t xml:space="preserve"> will be the same for fixed input WH.)</t>
    </r>
  </si>
  <si>
    <r>
      <t>T</t>
    </r>
    <r>
      <rPr>
        <vertAlign val="subscript"/>
        <sz val="11"/>
        <rFont val="Palatino Linotype"/>
        <family val="1"/>
      </rPr>
      <t>in</t>
    </r>
    <r>
      <rPr>
        <sz val="11"/>
        <rFont val="Palatino Linotype"/>
        <family val="1"/>
      </rPr>
      <t xml:space="preserve"> [°F]</t>
    </r>
  </si>
  <si>
    <r>
      <t>T</t>
    </r>
    <r>
      <rPr>
        <vertAlign val="subscript"/>
        <sz val="11"/>
        <rFont val="Palatino Linotype"/>
        <family val="1"/>
      </rPr>
      <t>del</t>
    </r>
    <r>
      <rPr>
        <sz val="11"/>
        <rFont val="Palatino Linotype"/>
        <family val="1"/>
      </rPr>
      <t xml:space="preserve"> [°F]</t>
    </r>
  </si>
  <si>
    <t>Figures of Merit for Tested Unit</t>
  </si>
  <si>
    <t>Uncertainty</t>
  </si>
  <si>
    <t>Units</t>
  </si>
  <si>
    <t>Water Mass</t>
  </si>
  <si>
    <t>Water Volume</t>
  </si>
  <si>
    <t>Uncertainty Calculations</t>
  </si>
  <si>
    <t>Partial Derivatives</t>
  </si>
  <si>
    <t>measurement</t>
  </si>
  <si>
    <t>density</t>
  </si>
  <si>
    <t>M</t>
  </si>
  <si>
    <t>Vol</t>
  </si>
  <si>
    <t>Constants</t>
  </si>
  <si>
    <t>dFmax/dMass</t>
  </si>
  <si>
    <t>dFmax/dVol</t>
  </si>
  <si>
    <t>Max GPM Rating</t>
  </si>
  <si>
    <t>UFmax</t>
  </si>
  <si>
    <t xml:space="preserve">count </t>
  </si>
  <si>
    <t>dFmax/dTdel (Mass)</t>
  </si>
  <si>
    <t>dFmax/dTin (Mass)</t>
  </si>
  <si>
    <t>dFmax/dTdel (Volume)</t>
  </si>
  <si>
    <t>dFmax/dTin (Volume)</t>
  </si>
  <si>
    <t>Basis is the tag for this choice</t>
  </si>
  <si>
    <t>Qd</t>
  </si>
  <si>
    <t>UQd</t>
  </si>
  <si>
    <t>dQd/dGas Used</t>
  </si>
  <si>
    <t>dQd/dHHV</t>
  </si>
  <si>
    <t>dQd/dGas Used 24</t>
  </si>
  <si>
    <t>dQd/dAve HHV</t>
  </si>
  <si>
    <t>dQd/dElec</t>
  </si>
  <si>
    <t>Gas Used</t>
  </si>
  <si>
    <t>HHV</t>
  </si>
  <si>
    <t>Gas Used 24</t>
  </si>
  <si>
    <t>Ave HHV</t>
  </si>
  <si>
    <t>Elec</t>
  </si>
  <si>
    <t>Cp</t>
  </si>
  <si>
    <t>Qr</t>
  </si>
  <si>
    <t>Uqr</t>
  </si>
  <si>
    <t>dQr/dGas Used</t>
  </si>
  <si>
    <t>dQr/dHHV</t>
  </si>
  <si>
    <t>dQr/dWhr</t>
  </si>
  <si>
    <t>Whr</t>
  </si>
  <si>
    <t>Effr</t>
  </si>
  <si>
    <t>dEffr/dM</t>
  </si>
  <si>
    <t>dEffr/dTdel</t>
  </si>
  <si>
    <t>dEffr/dTin</t>
  </si>
  <si>
    <t>dEffr/dQr</t>
  </si>
  <si>
    <t>Effr -1</t>
  </si>
  <si>
    <t>Ueffr - 1</t>
  </si>
  <si>
    <t>Effr -4</t>
  </si>
  <si>
    <t>Ueffr - 4</t>
  </si>
  <si>
    <t>Effr Total</t>
  </si>
  <si>
    <t>Ueffr total</t>
  </si>
  <si>
    <t>Intermediate Calculations</t>
  </si>
  <si>
    <t>Effr-1</t>
  </si>
  <si>
    <t>Effr-4</t>
  </si>
  <si>
    <t>UQhw77</t>
  </si>
  <si>
    <t>Qhw77</t>
  </si>
  <si>
    <t>dQhw77/dM</t>
  </si>
  <si>
    <t>dQhw77/dEffr</t>
  </si>
  <si>
    <t>dQhw/dM</t>
  </si>
  <si>
    <t>dQhw/dTdel</t>
  </si>
  <si>
    <t>dQhw/dTin</t>
  </si>
  <si>
    <t>dQhw/dEffr</t>
  </si>
  <si>
    <t>Qhw</t>
  </si>
  <si>
    <t>Uqhw</t>
  </si>
  <si>
    <t>Qdm</t>
  </si>
  <si>
    <t>dQdm/dQhw77</t>
  </si>
  <si>
    <t>dQdm/dQhw</t>
  </si>
  <si>
    <t>dQdm/dQd</t>
  </si>
  <si>
    <t>UQdm</t>
  </si>
  <si>
    <t>Ef</t>
  </si>
  <si>
    <t>Uef</t>
  </si>
  <si>
    <t>dEf/dM</t>
  </si>
  <si>
    <t>dEf/dQdm</t>
  </si>
  <si>
    <t>Annual Energy Consumption</t>
  </si>
  <si>
    <t>UAEC</t>
  </si>
  <si>
    <t>Section</t>
  </si>
  <si>
    <t>Input</t>
  </si>
  <si>
    <t>Measurement</t>
  </si>
  <si>
    <t>Inlet Temperature</t>
  </si>
  <si>
    <t>Outlet (Delivery) Temperature</t>
  </si>
  <si>
    <t>Ten Minute Max Flow Rate Test</t>
  </si>
  <si>
    <t>lbs</t>
  </si>
  <si>
    <t>gal</t>
  </si>
  <si>
    <t>24 Hr Test Measurements</t>
  </si>
  <si>
    <t>scf</t>
  </si>
  <si>
    <t>BTU/scf</t>
  </si>
  <si>
    <t>Watt-hr</t>
  </si>
  <si>
    <t xml:space="preserve">Avg. Water Temp In, Tin </t>
  </si>
  <si>
    <t xml:space="preserve">Avg. Water Temp Out, Tdel </t>
  </si>
  <si>
    <t xml:space="preserve">Gas Used </t>
  </si>
  <si>
    <t xml:space="preserve">Higher Heating Value </t>
  </si>
  <si>
    <t>Watt-Hrs Used</t>
  </si>
  <si>
    <t xml:space="preserve">Electric Meter Reading @ End of 24-hr Period  </t>
  </si>
  <si>
    <t>Collumn C</t>
  </si>
  <si>
    <t>Collumn D</t>
  </si>
  <si>
    <t>Collumn E</t>
  </si>
  <si>
    <t>Row 21</t>
  </si>
  <si>
    <t>Row 22</t>
  </si>
  <si>
    <t>Row 23</t>
  </si>
  <si>
    <t>Row 29</t>
  </si>
  <si>
    <t>Water Mass or  Volume</t>
  </si>
  <si>
    <t>Gas Flow</t>
  </si>
  <si>
    <t>HHV of Gas</t>
  </si>
  <si>
    <t>Watt Hours Used</t>
  </si>
  <si>
    <t>Inlet/Outlet Water Temperature</t>
  </si>
  <si>
    <t>uncertainty ±</t>
  </si>
  <si>
    <t>(Select Mass or Volume Basis above.)</t>
  </si>
  <si>
    <t>Water Drawn</t>
  </si>
  <si>
    <t>Volume of Water Removed, V [gal]</t>
  </si>
  <si>
    <t xml:space="preserve">Water Drawn </t>
  </si>
  <si>
    <t>lbs or gal</t>
  </si>
  <si>
    <t>Back to Instructions tab</t>
  </si>
  <si>
    <t>NOTE: Copy only; sign off is done in the Report Sign-Off Block tab</t>
  </si>
  <si>
    <t>Instructions and Table of Contents</t>
  </si>
  <si>
    <t>Lab Information, Product Information, and Test Results</t>
  </si>
  <si>
    <t>Instrumentation Used to Conduct Test Measurements</t>
  </si>
  <si>
    <t>Data Entry</t>
  </si>
  <si>
    <t>Data Entry and Calculations</t>
  </si>
  <si>
    <t>Photographs Taken during Test</t>
  </si>
  <si>
    <t>Uncertainty Data Entry</t>
  </si>
  <si>
    <t>Report Review History</t>
  </si>
  <si>
    <t>Automated Calculations of Measurement Uncertainty</t>
  </si>
  <si>
    <t>Report Template Revision History</t>
  </si>
  <si>
    <t>Used for Drop-down Lists; Summary of Drop-down options</t>
  </si>
  <si>
    <t>Meter Correction Factor (saturated to dry)</t>
  </si>
  <si>
    <t>Average Atmospheric Pressure [in. Hg]</t>
  </si>
  <si>
    <t>Average Gas Supply Pressure [in. WC]</t>
  </si>
  <si>
    <t>Average Gas Supply Temperature [°F]</t>
  </si>
  <si>
    <t xml:space="preserve">Corrected Gas Used [Btu ft3 @ 60 °F, 30 in. Hg, dry] </t>
  </si>
  <si>
    <t>Gas Consumption [Btu]</t>
  </si>
  <si>
    <t>Average Atmospheric Pressure between End of 6th Draw and End of 24-hr Period [in. Hg]</t>
  </si>
  <si>
    <t>Average Gas Supply Pressure between End of 6th Draw and End of 24-hr Period [in. WC]</t>
  </si>
  <si>
    <t>Average Gas Supply Temperature between End of 6th Draw and End of 24-hr Period [°F]</t>
  </si>
  <si>
    <t>Electric Meter Reading between End of 6th Draw and End of 24-hr Period [Watt-Hrs]:</t>
  </si>
  <si>
    <r>
      <t>Maximum GPM (F</t>
    </r>
    <r>
      <rPr>
        <b/>
        <u/>
        <vertAlign val="subscript"/>
        <sz val="11"/>
        <rFont val="Palatino Linotype"/>
        <family val="1"/>
      </rPr>
      <t>max</t>
    </r>
    <r>
      <rPr>
        <b/>
        <u/>
        <sz val="11"/>
        <rFont val="Palatino Linotype"/>
        <family val="1"/>
      </rPr>
      <t>)</t>
    </r>
  </si>
  <si>
    <t>Delivery Temperature</t>
  </si>
  <si>
    <t>The ambient air temperature shall be maintained between 65.0 °F and 70.0 °F (18.3 °C and 21.1 °C) on a continuous basis.</t>
  </si>
  <si>
    <t>24-Hr Simulated Use Test</t>
  </si>
  <si>
    <t>10 Minute Test</t>
  </si>
  <si>
    <t>3. ENERGY-STAR Sticker or label if not part of EnergyGuide label (if applicable)</t>
  </si>
  <si>
    <t>4. Overall view of unit installed</t>
  </si>
  <si>
    <t>5. User-operable controls</t>
  </si>
  <si>
    <t>6. Exact placement of all visible sensors on, in, or around the device</t>
  </si>
  <si>
    <t>6. View of water inlet and outlet plumbing (including thermocouples and any insulation) and vent pipes and terminal</t>
  </si>
  <si>
    <t>LEGEND</t>
  </si>
  <si>
    <t>Blue tabs have cells requiring inputs</t>
  </si>
  <si>
    <t>Yellow tabs are for raw data</t>
  </si>
  <si>
    <t>NOT USED</t>
  </si>
  <si>
    <t>Follow the steps below, filling in all input cells (shaded light blue) in each tab you are instructed to complete. Using TAB to "hop" from input cell to input cell is useful, but does not ensure that all input cells are reached. To guarantee that you enter all required information, you must visually scan for light blue cells in the entire area bounded by yellow-shaded cells.</t>
  </si>
  <si>
    <r>
      <rPr>
        <b/>
        <sz val="11"/>
        <rFont val="Palatino Linotype"/>
        <family val="1"/>
      </rPr>
      <t xml:space="preserve">Important: </t>
    </r>
    <r>
      <rPr>
        <sz val="11"/>
        <rFont val="Palatino Linotype"/>
        <family val="1"/>
      </rPr>
      <t>Start with a clean (unused) template copy for each new report. Enter only data and information that are unique to the unit tested and the current test of that unit. All abbreviations and variable names should be consistent with 10 CFR 430 Subpart B Appendix E.</t>
    </r>
  </si>
  <si>
    <t>STEP:</t>
  </si>
  <si>
    <t>FILL IN INPUT CELLS IN THE CORRESPONDING TAB:</t>
  </si>
  <si>
    <t>Before Test Set-up and Before Start of Test</t>
  </si>
  <si>
    <t>After Test Set-up and Before Start of Test</t>
  </si>
  <si>
    <t>After Completion of the Test</t>
  </si>
  <si>
    <t>Step 5</t>
  </si>
  <si>
    <t>Photos, if applicable</t>
  </si>
  <si>
    <t>Uncertainty Data, if applicable</t>
  </si>
  <si>
    <t>Determine Test Results</t>
  </si>
  <si>
    <t>24 Hr test</t>
  </si>
  <si>
    <t xml:space="preserve">I/we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</si>
  <si>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 xml:space="preserve">Brand </t>
  </si>
  <si>
    <t>Model #</t>
  </si>
  <si>
    <t>Temperature Data</t>
  </si>
  <si>
    <t xml:space="preserve">By signing in the space below, I/we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</si>
  <si>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*For multiple persons please enter names as initials in 'person 1 initials, person 2 initials, etc.' format</t>
  </si>
  <si>
    <t>Complete each draw to meet target for gallons used</t>
  </si>
  <si>
    <r>
      <t>Uncorrected Gas Used [ft</t>
    </r>
    <r>
      <rPr>
        <vertAlign val="superscript"/>
        <sz val="11"/>
        <rFont val="Palatino Linotype"/>
        <family val="1"/>
      </rPr>
      <t>3</t>
    </r>
    <r>
      <rPr>
        <sz val="11"/>
        <rFont val="Palatino Linotype"/>
        <family val="1"/>
      </rPr>
      <t>]:</t>
    </r>
  </si>
  <si>
    <r>
      <t>Uncorrected HV [Btu/ft</t>
    </r>
    <r>
      <rPr>
        <vertAlign val="superscript"/>
        <sz val="11"/>
        <rFont val="Palatino Linotype"/>
        <family val="1"/>
      </rPr>
      <t>3</t>
    </r>
    <r>
      <rPr>
        <sz val="11"/>
        <rFont val="Palatino Linotype"/>
        <family val="1"/>
      </rPr>
      <t xml:space="preserve"> @ 60 °F, 30 in. Hg, saturated]</t>
    </r>
  </si>
  <si>
    <r>
      <t>HHV [Btu/ft</t>
    </r>
    <r>
      <rPr>
        <vertAlign val="superscript"/>
        <sz val="11"/>
        <rFont val="Palatino Linotype"/>
        <family val="1"/>
      </rPr>
      <t>3</t>
    </r>
    <r>
      <rPr>
        <sz val="11"/>
        <rFont val="Palatino Linotype"/>
        <family val="1"/>
      </rPr>
      <t xml:space="preserve"> @ 60 °F, 30 in. Hg, dry]</t>
    </r>
  </si>
  <si>
    <r>
      <t>Uncorrected Gas Used between End of 6th Draw and End of 24-hr Period [ft</t>
    </r>
    <r>
      <rPr>
        <vertAlign val="superscript"/>
        <sz val="11"/>
        <rFont val="Palatino Linotype"/>
        <family val="1"/>
      </rPr>
      <t>3</t>
    </r>
    <r>
      <rPr>
        <sz val="11"/>
        <rFont val="Palatino Linotype"/>
        <family val="1"/>
      </rPr>
      <t>]:</t>
    </r>
  </si>
  <si>
    <r>
      <t>Uncorrected HV between End of 6th Draw and End of 24-hr Period [Btu/ft</t>
    </r>
    <r>
      <rPr>
        <vertAlign val="superscript"/>
        <sz val="11"/>
        <rFont val="Palatino Linotype"/>
        <family val="1"/>
      </rPr>
      <t>3</t>
    </r>
    <r>
      <rPr>
        <sz val="11"/>
        <rFont val="Palatino Linotype"/>
        <family val="1"/>
      </rPr>
      <t xml:space="preserve"> @ 60 °F, 30 in. Hg, saturated]</t>
    </r>
  </si>
  <si>
    <r>
      <t>η</t>
    </r>
    <r>
      <rPr>
        <b/>
        <vertAlign val="subscript"/>
        <sz val="11"/>
        <rFont val="Palatino Linotype"/>
        <family val="1"/>
      </rPr>
      <t>r,max</t>
    </r>
  </si>
  <si>
    <r>
      <t>η</t>
    </r>
    <r>
      <rPr>
        <b/>
        <vertAlign val="subscript"/>
        <sz val="11"/>
        <rFont val="Palatino Linotype"/>
        <family val="1"/>
      </rPr>
      <t>r</t>
    </r>
  </si>
  <si>
    <r>
      <t>Q</t>
    </r>
    <r>
      <rPr>
        <b/>
        <vertAlign val="subscript"/>
        <sz val="11"/>
        <rFont val="Palatino Linotype"/>
        <family val="1"/>
      </rPr>
      <t>d</t>
    </r>
  </si>
  <si>
    <r>
      <t>Q</t>
    </r>
    <r>
      <rPr>
        <b/>
        <vertAlign val="subscript"/>
        <sz val="11"/>
        <rFont val="Palatino Linotype"/>
        <family val="1"/>
      </rPr>
      <t>HW</t>
    </r>
  </si>
  <si>
    <r>
      <t>Q</t>
    </r>
    <r>
      <rPr>
        <b/>
        <vertAlign val="subscript"/>
        <sz val="11"/>
        <rFont val="Palatino Linotype"/>
        <family val="1"/>
      </rPr>
      <t>HW,77</t>
    </r>
  </si>
  <si>
    <r>
      <t>Q</t>
    </r>
    <r>
      <rPr>
        <b/>
        <vertAlign val="subscript"/>
        <sz val="11"/>
        <rFont val="Palatino Linotype"/>
        <family val="1"/>
      </rPr>
      <t>dm</t>
    </r>
  </si>
  <si>
    <r>
      <t>E</t>
    </r>
    <r>
      <rPr>
        <b/>
        <vertAlign val="subscript"/>
        <sz val="11"/>
        <rFont val="Palatino Linotype"/>
        <family val="1"/>
      </rPr>
      <t>f</t>
    </r>
  </si>
  <si>
    <r>
      <t>E</t>
    </r>
    <r>
      <rPr>
        <b/>
        <vertAlign val="subscript"/>
        <sz val="11"/>
        <rFont val="Palatino Linotype"/>
        <family val="1"/>
      </rPr>
      <t>annual</t>
    </r>
  </si>
  <si>
    <t>Testing Comments</t>
  </si>
  <si>
    <t>Please document any testing irregularities or deviations from the test procedure.</t>
  </si>
  <si>
    <t>Total Watt-Hrs Used over 24 Hr Test:</t>
  </si>
  <si>
    <t>Total Electric BTU Used over 24 Hr Test:</t>
  </si>
  <si>
    <r>
      <t>Average HHV between End of 6th Draw and End of 24-hr Period [Btu/ft</t>
    </r>
    <r>
      <rPr>
        <vertAlign val="superscript"/>
        <sz val="11"/>
        <rFont val="Palatino Linotype"/>
        <family val="1"/>
      </rPr>
      <t>3</t>
    </r>
    <r>
      <rPr>
        <sz val="11"/>
        <rFont val="Palatino Linotype"/>
        <family val="1"/>
      </rPr>
      <t xml:space="preserve"> @ 60 °F, 30 in. Hg, dry]</t>
    </r>
  </si>
  <si>
    <t xml:space="preserve">Corrected Gas Used between End of 6th Draw and End of 24-hr Period [Btu ft3 @ 60 °F, 30 in. Hg, dry] </t>
  </si>
  <si>
    <t>Gas Consumption between End of 6th Draw and End of 24-hr Period [Btu]</t>
  </si>
  <si>
    <t>Row 30</t>
  </si>
  <si>
    <t>Row 38</t>
  </si>
  <si>
    <t>Gas Used between End of 6th Draw and End of 24-hr Period</t>
  </si>
  <si>
    <t>Average Higher Heating Value between End of 6th Draw and End of 24-hr Period</t>
  </si>
  <si>
    <t>Describe placement of sensors used to measure supply water pressure:</t>
  </si>
  <si>
    <t>Setup (this table should include instrumentation, sensors, and all equipment used during testing)</t>
  </si>
  <si>
    <t>Template Completion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</si>
</sst>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000"/>
  </numFmts>
  <fonts count="41" x14ac:knownFonts="1">
    <font>
      <sz val="11"/>
      <color theme="1"/>
      <name val="Calibri"/>
      <family val="2"/>
      <scheme val="minor"/>
    </font>
    <font>
      <sz val="8"/>
      <name val="Calibri"/>
      <family val="2"/>
    </font>
    <font>
      <sz val="10"/>
      <name val="Arial"/>
      <family val="2"/>
    </font>
    <font>
      <sz val="11"/>
      <color theme="1"/>
      <name val="Calibri"/>
      <family val="2"/>
      <scheme val="minor"/>
    </font>
    <font>
      <sz val="11"/>
      <color theme="0"/>
      <name val="Calibri"/>
      <family val="2"/>
      <scheme val="minor"/>
    </font>
    <font>
      <sz val="11"/>
      <color theme="1"/>
      <name val="Palatino Linotype"/>
      <family val="1"/>
    </font>
    <font>
      <b/>
      <sz val="11"/>
      <name val="Palatino Linotype"/>
      <family val="2"/>
    </font>
    <font>
      <b/>
      <sz val="11"/>
      <name val="Palatino Linotype"/>
      <family val="1"/>
    </font>
    <font>
      <sz val="11"/>
      <color theme="1"/>
      <name val="Palatino Linotype"/>
      <family val="2"/>
    </font>
    <font>
      <sz val="11"/>
      <color rgb="FF000000"/>
      <name val="Palatino Linotype"/>
      <family val="1"/>
    </font>
    <font>
      <b/>
      <sz val="11"/>
      <color theme="1"/>
      <name val="Palatino Linotype"/>
      <family val="1"/>
    </font>
    <font>
      <sz val="11"/>
      <name val="Palatino Linotype"/>
      <family val="2"/>
    </font>
    <font>
      <sz val="11"/>
      <name val="Palatino Linotype"/>
      <family val="1"/>
    </font>
    <font>
      <u/>
      <sz val="11"/>
      <color theme="10"/>
      <name val="Palatino Linotype"/>
      <family val="2"/>
    </font>
    <font>
      <sz val="11"/>
      <color theme="0"/>
      <name val="Palatino Linotype"/>
      <family val="1"/>
    </font>
    <font>
      <b/>
      <sz val="10"/>
      <color theme="1"/>
      <name val="Palatino Linotype"/>
      <family val="1"/>
    </font>
    <font>
      <b/>
      <sz val="11"/>
      <color indexed="8"/>
      <name val="Palatino Linotype"/>
      <family val="1"/>
    </font>
    <font>
      <i/>
      <sz val="11"/>
      <color indexed="8"/>
      <name val="Palatino Linotype"/>
      <family val="1"/>
    </font>
    <font>
      <sz val="14"/>
      <color indexed="8"/>
      <name val="Palatino Linotype"/>
      <family val="1"/>
    </font>
    <font>
      <sz val="11"/>
      <color indexed="8"/>
      <name val="Palatino Linotype"/>
      <family val="1"/>
    </font>
    <font>
      <vertAlign val="subscript"/>
      <sz val="11"/>
      <color indexed="8"/>
      <name val="Palatino Linotype"/>
      <family val="1"/>
    </font>
    <font>
      <i/>
      <sz val="11"/>
      <color theme="1"/>
      <name val="Palatino Linotype"/>
      <family val="1"/>
    </font>
    <font>
      <i/>
      <vertAlign val="subscript"/>
      <sz val="11"/>
      <color theme="1"/>
      <name val="Palatino Linotype"/>
      <family val="1"/>
    </font>
    <font>
      <vertAlign val="subscript"/>
      <sz val="11"/>
      <color theme="1"/>
      <name val="Palatino Linotype"/>
      <family val="1"/>
    </font>
    <font>
      <u/>
      <sz val="11"/>
      <name val="Palatino Linotype"/>
      <family val="1"/>
    </font>
    <font>
      <vertAlign val="subscript"/>
      <sz val="11"/>
      <name val="Palatino Linotype"/>
      <family val="1"/>
    </font>
    <font>
      <sz val="11"/>
      <color indexed="12"/>
      <name val="Palatino Linotype"/>
      <family val="1"/>
    </font>
    <font>
      <b/>
      <u/>
      <sz val="11"/>
      <name val="Palatino Linotype"/>
      <family val="1"/>
    </font>
    <font>
      <i/>
      <sz val="11"/>
      <name val="Palatino Linotype"/>
      <family val="1"/>
    </font>
    <font>
      <i/>
      <vertAlign val="subscript"/>
      <sz val="11"/>
      <name val="Palatino Linotype"/>
      <family val="1"/>
    </font>
    <font>
      <b/>
      <vertAlign val="subscript"/>
      <sz val="11"/>
      <name val="Palatino Linotype"/>
      <family val="1"/>
    </font>
    <font>
      <sz val="10"/>
      <color theme="1"/>
      <name val="Palatino Linotype"/>
      <family val="1"/>
    </font>
    <font>
      <b/>
      <sz val="14"/>
      <name val="Palatino Linotype"/>
      <family val="1"/>
    </font>
    <font>
      <b/>
      <u/>
      <vertAlign val="subscript"/>
      <sz val="11"/>
      <name val="Palatino Linotype"/>
      <family val="1"/>
    </font>
    <font>
      <b/>
      <sz val="14"/>
      <color theme="1"/>
      <name val="Palatino Linotype"/>
      <family val="1"/>
    </font>
    <font>
      <b/>
      <sz val="11"/>
      <color theme="0"/>
      <name val="Palatino Linotype"/>
      <family val="1"/>
    </font>
    <font>
      <sz val="10"/>
      <color theme="0"/>
      <name val="Palatino Linotype"/>
      <family val="1"/>
    </font>
    <font>
      <u/>
      <sz val="11"/>
      <color theme="10"/>
      <name val="Palatino Linotype"/>
      <family val="1"/>
    </font>
    <font>
      <i/>
      <sz val="11"/>
      <color rgb="FFFF0000"/>
      <name val="Palatino Linotype"/>
      <family val="1"/>
    </font>
    <font>
      <vertAlign val="superscript"/>
      <sz val="11"/>
      <name val="Palatino Linotype"/>
      <family val="1"/>
    </font>
    <font>
      <u/>
      <sz val="12"/>
      <color theme="10"/>
      <name val="Palatino Linotype"/>
      <family val="1"/>
    </font>
  </fonts>
  <fills count="21">
    <fill>
      <patternFill patternType="none"/>
    </fill>
    <fill>
      <patternFill patternType="gray125"/>
    </fill>
    <fill>
      <patternFill patternType="solid">
        <fgColor theme="1"/>
        <bgColor indexed="64"/>
      </patternFill>
    </fill>
    <fill>
      <patternFill patternType="solid">
        <fgColor theme="4" tint="0.59999389629810485"/>
        <bgColor indexed="65"/>
      </patternFill>
    </fill>
    <fill>
      <patternFill patternType="solid">
        <fgColor theme="5" tint="0.39997558519241921"/>
        <bgColor indexed="65"/>
      </patternFill>
    </fill>
    <fill>
      <patternFill patternType="solid">
        <fgColor theme="0" tint="-0.249977111117893"/>
        <bgColor indexed="64"/>
      </patternFill>
    </fill>
    <fill>
      <patternFill patternType="solid">
        <fgColor theme="0" tint="-0.24994659260841701"/>
        <bgColor indexed="64"/>
      </patternFill>
    </fill>
    <fill>
      <patternFill patternType="solid">
        <fgColor theme="4" tint="0.59996337778862885"/>
        <bgColor indexed="64"/>
      </patternFill>
    </fill>
    <fill>
      <patternFill patternType="solid">
        <fgColor theme="0" tint="-0.14999847407452621"/>
        <bgColor indexed="64"/>
      </patternFill>
    </fill>
    <fill>
      <patternFill patternType="solid">
        <fgColor theme="5" tint="0.59999389629810485"/>
        <bgColor indexed="65"/>
      </patternFill>
    </fill>
    <fill>
      <patternFill patternType="solid">
        <fgColor theme="0" tint="-0.34998626667073579"/>
        <bgColor indexed="64"/>
      </patternFill>
    </fill>
    <fill>
      <patternFill patternType="solid">
        <fgColor theme="0"/>
        <bgColor indexed="64"/>
      </patternFill>
    </fill>
    <fill>
      <patternFill patternType="solid">
        <fgColor rgb="FF99CCFF"/>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0066CC"/>
        <bgColor indexed="64"/>
      </patternFill>
    </fill>
    <fill>
      <patternFill patternType="solid">
        <fgColor rgb="FFFFFF00"/>
        <bgColor indexed="64"/>
      </patternFill>
    </fill>
    <fill>
      <patternFill patternType="solid">
        <fgColor rgb="FF800000"/>
        <bgColor indexed="64"/>
      </patternFill>
    </fill>
    <fill>
      <patternFill patternType="lightUp">
        <fgColor auto="1"/>
        <bgColor rgb="FFD8D8D8"/>
      </patternFill>
    </fill>
    <fill>
      <patternFill patternType="solid">
        <fgColor rgb="FFCCFFCC"/>
        <bgColor indexed="64"/>
      </patternFill>
    </fill>
    <fill>
      <patternFill patternType="solid">
        <fgColor theme="9" tint="0.79998168889431442"/>
        <bgColor indexed="64"/>
      </patternFill>
    </fill>
  </fills>
  <borders count="1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auto="1"/>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top style="hair">
        <color indexed="64"/>
      </top>
      <bottom style="medium">
        <color indexed="64"/>
      </bottom>
      <diagonal/>
    </border>
    <border>
      <left style="medium">
        <color indexed="64"/>
      </left>
      <right/>
      <top/>
      <bottom style="thin">
        <color theme="0" tint="-0.24994659260841701"/>
      </bottom>
      <diagonal/>
    </border>
    <border>
      <left style="medium">
        <color indexed="64"/>
      </left>
      <right style="thin">
        <color indexed="64"/>
      </right>
      <top style="thin">
        <color theme="0" tint="-0.24994659260841701"/>
      </top>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bottom style="thin">
        <color theme="0" tint="-0.24994659260841701"/>
      </bottom>
      <diagonal/>
    </border>
    <border>
      <left style="thin">
        <color indexed="64"/>
      </left>
      <right style="medium">
        <color indexed="64"/>
      </right>
      <top style="thin">
        <color indexed="64"/>
      </top>
      <bottom/>
      <diagonal/>
    </border>
    <border>
      <left style="medium">
        <color indexed="64"/>
      </left>
      <right style="thin">
        <color indexed="64"/>
      </right>
      <top style="thin">
        <color theme="0" tint="-0.24994659260841701"/>
      </top>
      <bottom style="medium">
        <color indexed="64"/>
      </bottom>
      <diagonal/>
    </border>
    <border>
      <left style="medium">
        <color indexed="64"/>
      </left>
      <right style="thin">
        <color theme="0" tint="-0.24994659260841701"/>
      </right>
      <top/>
      <bottom/>
      <diagonal/>
    </border>
    <border>
      <left style="medium">
        <color indexed="64"/>
      </left>
      <right style="thin">
        <color theme="0" tint="-0.24994659260841701"/>
      </right>
      <top/>
      <bottom style="medium">
        <color indexed="64"/>
      </bottom>
      <diagonal/>
    </border>
    <border>
      <left style="thin">
        <color theme="0" tint="-0.24994659260841701"/>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medium">
        <color indexed="64"/>
      </left>
      <right style="thin">
        <color theme="0" tint="-0.14999847407452621"/>
      </right>
      <top style="medium">
        <color indexed="64"/>
      </top>
      <bottom style="thin">
        <color theme="0" tint="-0.14999847407452621"/>
      </bottom>
      <diagonal/>
    </border>
    <border>
      <left style="thin">
        <color theme="0" tint="-0.14999847407452621"/>
      </left>
      <right style="medium">
        <color indexed="64"/>
      </right>
      <top style="medium">
        <color indexed="64"/>
      </top>
      <bottom style="thin">
        <color theme="0" tint="-0.14999847407452621"/>
      </bottom>
      <diagonal/>
    </border>
    <border>
      <left style="medium">
        <color indexed="64"/>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indexed="64"/>
      </right>
      <top style="thin">
        <color theme="0" tint="-0.14999847407452621"/>
      </top>
      <bottom style="thin">
        <color theme="0" tint="-0.14999847407452621"/>
      </bottom>
      <diagonal/>
    </border>
    <border>
      <left style="medium">
        <color indexed="64"/>
      </left>
      <right style="thin">
        <color theme="0" tint="-0.14999847407452621"/>
      </right>
      <top style="thin">
        <color theme="0" tint="-0.14999847407452621"/>
      </top>
      <bottom style="medium">
        <color indexed="64"/>
      </bottom>
      <diagonal/>
    </border>
    <border>
      <left style="thin">
        <color theme="0" tint="-0.14999847407452621"/>
      </left>
      <right style="medium">
        <color indexed="64"/>
      </right>
      <top style="thin">
        <color theme="0" tint="-0.14999847407452621"/>
      </top>
      <bottom style="medium">
        <color indexed="64"/>
      </bottom>
      <diagonal/>
    </border>
    <border>
      <left/>
      <right style="medium">
        <color indexed="64"/>
      </right>
      <top style="thin">
        <color theme="0" tint="-0.14999847407452621"/>
      </top>
      <bottom style="thin">
        <color theme="0" tint="-0.14999847407452621"/>
      </bottom>
      <diagonal/>
    </border>
    <border>
      <left style="thin">
        <color theme="0" tint="-0.14999847407452621"/>
      </left>
      <right/>
      <top style="thin">
        <color theme="0" tint="-0.14999847407452621"/>
      </top>
      <bottom style="medium">
        <color indexed="64"/>
      </bottom>
      <diagonal/>
    </border>
    <border>
      <left/>
      <right/>
      <top style="thin">
        <color theme="0" tint="-0.14999847407452621"/>
      </top>
      <bottom style="medium">
        <color indexed="64"/>
      </bottom>
      <diagonal/>
    </border>
    <border>
      <left/>
      <right style="medium">
        <color indexed="64"/>
      </right>
      <top style="thin">
        <color theme="0" tint="-0.14999847407452621"/>
      </top>
      <bottom style="medium">
        <color indexed="64"/>
      </bottom>
      <diagonal/>
    </border>
    <border>
      <left style="medium">
        <color indexed="64"/>
      </left>
      <right style="thin">
        <color theme="0" tint="-0.14999847407452621"/>
      </right>
      <top/>
      <bottom style="thin">
        <color theme="0" tint="-0.14999847407452621"/>
      </bottom>
      <diagonal/>
    </border>
    <border>
      <left/>
      <right/>
      <top/>
      <bottom style="thin">
        <color theme="0" tint="-0.14999847407452621"/>
      </bottom>
      <diagonal/>
    </border>
    <border>
      <left/>
      <right style="medium">
        <color indexed="64"/>
      </right>
      <top/>
      <bottom style="thin">
        <color theme="0" tint="-0.14999847407452621"/>
      </bottom>
      <diagonal/>
    </border>
    <border>
      <left style="thin">
        <color theme="0" tint="-0.14999847407452621"/>
      </left>
      <right style="medium">
        <color indexed="64"/>
      </right>
      <top/>
      <bottom style="thin">
        <color theme="0" tint="-0.14999847407452621"/>
      </bottom>
      <diagonal/>
    </border>
    <border>
      <left style="medium">
        <color indexed="64"/>
      </left>
      <right style="thin">
        <color theme="0" tint="-0.14999847407452621"/>
      </right>
      <top style="thin">
        <color theme="0" tint="-0.14999847407452621"/>
      </top>
      <bottom/>
      <diagonal/>
    </border>
    <border>
      <left style="thin">
        <color theme="0" tint="-0.14999847407452621"/>
      </left>
      <right style="medium">
        <color indexed="64"/>
      </right>
      <top style="thin">
        <color theme="0" tint="-0.14999847407452621"/>
      </top>
      <bottom/>
      <diagonal/>
    </border>
    <border>
      <left style="thin">
        <color theme="0" tint="-0.24994659260841701"/>
      </left>
      <right/>
      <top/>
      <bottom style="medium">
        <color indexed="64"/>
      </bottom>
      <diagonal/>
    </border>
    <border>
      <left style="medium">
        <color indexed="64"/>
      </left>
      <right/>
      <top/>
      <bottom style="thin">
        <color theme="0" tint="-0.14999847407452621"/>
      </bottom>
      <diagonal/>
    </border>
    <border>
      <left style="medium">
        <color indexed="64"/>
      </left>
      <right/>
      <top style="thin">
        <color theme="0" tint="-0.14999847407452621"/>
      </top>
      <bottom style="thin">
        <color theme="0" tint="-0.14999847407452621"/>
      </bottom>
      <diagonal/>
    </border>
    <border>
      <left style="medium">
        <color indexed="64"/>
      </left>
      <right/>
      <top style="thin">
        <color theme="0" tint="-0.14999847407452621"/>
      </top>
      <bottom style="medium">
        <color indexed="64"/>
      </bottom>
      <diagonal/>
    </border>
    <border>
      <left/>
      <right style="thin">
        <color theme="0" tint="-0.14999847407452621"/>
      </right>
      <top style="thin">
        <color theme="0" tint="-0.14999847407452621"/>
      </top>
      <bottom style="medium">
        <color indexed="64"/>
      </bottom>
      <diagonal/>
    </border>
    <border>
      <left style="thin">
        <color indexed="64"/>
      </left>
      <right style="thin">
        <color indexed="64"/>
      </right>
      <top style="thin">
        <color theme="0" tint="-0.14999847407452621"/>
      </top>
      <bottom style="medium">
        <color indexed="64"/>
      </bottom>
      <diagonal/>
    </border>
    <border>
      <left style="thin">
        <color indexed="64"/>
      </left>
      <right style="thin">
        <color indexed="64"/>
      </right>
      <top style="thin">
        <color theme="0" tint="-0.14999847407452621"/>
      </top>
      <bottom style="thin">
        <color theme="0" tint="-0.14999847407452621"/>
      </bottom>
      <diagonal/>
    </border>
    <border>
      <left style="thin">
        <color indexed="64"/>
      </left>
      <right style="thin">
        <color indexed="64"/>
      </right>
      <top/>
      <bottom style="thin">
        <color theme="0" tint="-0.14999847407452621"/>
      </bottom>
      <diagonal/>
    </border>
    <border>
      <left style="medium">
        <color indexed="64"/>
      </left>
      <right/>
      <top style="medium">
        <color indexed="64"/>
      </top>
      <bottom style="thin">
        <color theme="0" tint="-0.14999847407452621"/>
      </bottom>
      <diagonal/>
    </border>
    <border>
      <left/>
      <right style="medium">
        <color indexed="64"/>
      </right>
      <top style="medium">
        <color indexed="64"/>
      </top>
      <bottom style="thin">
        <color theme="0" tint="-0.14999847407452621"/>
      </bottom>
      <diagonal/>
    </border>
    <border>
      <left/>
      <right/>
      <top style="thin">
        <color indexed="64"/>
      </top>
      <bottom style="medium">
        <color indexed="64"/>
      </bottom>
      <diagonal/>
    </border>
    <border>
      <left style="medium">
        <color indexed="64"/>
      </left>
      <right/>
      <top style="thin">
        <color theme="0" tint="-0.14999847407452621"/>
      </top>
      <bottom/>
      <diagonal/>
    </border>
    <border>
      <left/>
      <right/>
      <top style="medium">
        <color indexed="64"/>
      </top>
      <bottom style="thin">
        <color theme="0" tint="-0.14999847407452621"/>
      </bottom>
      <diagonal/>
    </border>
    <border>
      <left/>
      <right/>
      <top style="thin">
        <color theme="0" tint="-0.249977111117893"/>
      </top>
      <bottom style="thin">
        <color theme="0" tint="-0.249977111117893"/>
      </bottom>
      <diagonal/>
    </border>
    <border>
      <left/>
      <right style="medium">
        <color indexed="64"/>
      </right>
      <top style="thin">
        <color theme="0" tint="-0.249977111117893"/>
      </top>
      <bottom style="thin">
        <color theme="0" tint="-0.249977111117893"/>
      </bottom>
      <diagonal/>
    </border>
    <border>
      <left style="medium">
        <color indexed="64"/>
      </left>
      <right style="medium">
        <color indexed="64"/>
      </right>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style="thin">
        <color indexed="64"/>
      </left>
      <right style="thin">
        <color indexed="64"/>
      </right>
      <top style="medium">
        <color indexed="64"/>
      </top>
      <bottom style="double">
        <color indexed="64"/>
      </bottom>
      <diagonal/>
    </border>
    <border>
      <left/>
      <right/>
      <top/>
      <bottom style="double">
        <color indexed="64"/>
      </bottom>
      <diagonal/>
    </border>
    <border>
      <left/>
      <right/>
      <top style="thin">
        <color theme="0" tint="-0.14999847407452621"/>
      </top>
      <bottom style="double">
        <color indexed="64"/>
      </bottom>
      <diagonal/>
    </border>
    <border>
      <left/>
      <right style="medium">
        <color indexed="64"/>
      </right>
      <top style="thin">
        <color theme="0" tint="-0.14999847407452621"/>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style="medium">
        <color indexed="64"/>
      </left>
      <right/>
      <top style="hair">
        <color indexed="64"/>
      </top>
      <bottom style="medium">
        <color indexed="64"/>
      </bottom>
      <diagonal/>
    </border>
  </borders>
  <cellStyleXfs count="10">
    <xf numFmtId="0" fontId="0" fillId="0" borderId="0"/>
    <xf numFmtId="0" fontId="2" fillId="0" borderId="0"/>
    <xf numFmtId="0" fontId="3" fillId="3" borderId="0" applyNumberFormat="0" applyBorder="0" applyAlignment="0" applyProtection="0"/>
    <xf numFmtId="0" fontId="4" fillId="4" borderId="0" applyNumberFormat="0" applyBorder="0" applyAlignment="0" applyProtection="0"/>
    <xf numFmtId="0" fontId="6" fillId="6" borderId="0" applyNumberFormat="0" applyBorder="0" applyProtection="0">
      <alignment horizontal="left" vertical="center"/>
    </xf>
    <xf numFmtId="0" fontId="8" fillId="0" borderId="0"/>
    <xf numFmtId="0" fontId="11" fillId="7" borderId="1" applyNumberFormat="0" applyProtection="0">
      <alignment horizontal="center" vertical="center"/>
    </xf>
    <xf numFmtId="0" fontId="13" fillId="0" borderId="0" applyNumberFormat="0" applyFill="0" applyBorder="0" applyAlignment="0" applyProtection="0">
      <alignment vertical="top"/>
      <protection locked="0"/>
    </xf>
    <xf numFmtId="0" fontId="3" fillId="9" borderId="0" applyNumberFormat="0" applyBorder="0" applyAlignment="0" applyProtection="0"/>
    <xf numFmtId="0" fontId="8" fillId="0" borderId="0"/>
  </cellStyleXfs>
  <cellXfs count="662">
    <xf numFmtId="0" fontId="0" fillId="0" borderId="0" xfId="0"/>
    <xf numFmtId="0" fontId="5" fillId="0" borderId="0" xfId="0" applyFont="1"/>
    <xf numFmtId="0" fontId="5" fillId="0" borderId="27" xfId="0" applyFont="1" applyBorder="1"/>
    <xf numFmtId="0" fontId="5" fillId="0" borderId="22" xfId="0" applyFont="1" applyBorder="1"/>
    <xf numFmtId="0" fontId="5" fillId="0" borderId="21" xfId="0" applyFont="1" applyBorder="1"/>
    <xf numFmtId="0" fontId="5" fillId="0" borderId="13" xfId="0" applyFont="1" applyBorder="1"/>
    <xf numFmtId="0" fontId="5" fillId="0" borderId="14" xfId="0" applyFont="1" applyBorder="1"/>
    <xf numFmtId="0" fontId="5" fillId="0" borderId="0" xfId="0" applyFont="1" applyFill="1"/>
    <xf numFmtId="0" fontId="24" fillId="0" borderId="0" xfId="0" applyFont="1" applyFill="1" applyBorder="1" applyAlignment="1" applyProtection="1">
      <alignment horizontal="center"/>
    </xf>
    <xf numFmtId="0" fontId="12" fillId="0" borderId="0" xfId="1" applyFont="1" applyBorder="1" applyAlignment="1" applyProtection="1">
      <alignment horizontal="left"/>
    </xf>
    <xf numFmtId="0" fontId="12" fillId="0" borderId="0" xfId="1" applyFont="1" applyBorder="1" applyProtection="1"/>
    <xf numFmtId="0" fontId="12" fillId="0" borderId="1" xfId="1" applyFont="1" applyBorder="1" applyAlignment="1" applyProtection="1">
      <alignment horizontal="center"/>
    </xf>
    <xf numFmtId="0" fontId="12" fillId="0" borderId="0" xfId="1" applyFont="1" applyBorder="1" applyAlignment="1" applyProtection="1">
      <alignment horizontal="right"/>
    </xf>
    <xf numFmtId="2" fontId="27" fillId="0" borderId="0" xfId="1" applyNumberFormat="1" applyFont="1" applyBorder="1" applyAlignment="1" applyProtection="1"/>
    <xf numFmtId="2" fontId="12" fillId="0" borderId="0" xfId="1" applyNumberFormat="1" applyFont="1" applyBorder="1" applyProtection="1"/>
    <xf numFmtId="0" fontId="27" fillId="0" borderId="0" xfId="1" applyFont="1" applyBorder="1" applyAlignment="1" applyProtection="1">
      <alignment horizontal="left"/>
    </xf>
    <xf numFmtId="0" fontId="7" fillId="0" borderId="0" xfId="1" applyFont="1" applyBorder="1" applyAlignment="1" applyProtection="1"/>
    <xf numFmtId="0" fontId="7" fillId="0" borderId="0" xfId="1" applyFont="1" applyFill="1" applyBorder="1" applyAlignment="1" applyProtection="1"/>
    <xf numFmtId="0" fontId="7" fillId="0" borderId="0" xfId="1" applyFont="1" applyBorder="1" applyAlignment="1" applyProtection="1">
      <alignment horizontal="right"/>
    </xf>
    <xf numFmtId="0" fontId="7" fillId="0" borderId="0" xfId="1" applyFont="1" applyBorder="1" applyAlignment="1" applyProtection="1">
      <alignment horizontal="left"/>
    </xf>
    <xf numFmtId="0" fontId="12" fillId="0" borderId="0" xfId="1" applyFont="1" applyFill="1" applyBorder="1" applyAlignment="1" applyProtection="1"/>
    <xf numFmtId="0" fontId="12" fillId="0" borderId="0" xfId="1" applyFont="1" applyFill="1" applyBorder="1" applyProtection="1"/>
    <xf numFmtId="2" fontId="7" fillId="0" borderId="0" xfId="1" applyNumberFormat="1" applyFont="1" applyBorder="1" applyAlignment="1" applyProtection="1">
      <alignment horizontal="right"/>
    </xf>
    <xf numFmtId="0" fontId="12" fillId="0" borderId="0" xfId="0" applyFont="1" applyBorder="1" applyProtection="1"/>
    <xf numFmtId="1" fontId="7" fillId="0" borderId="0" xfId="1" applyNumberFormat="1" applyFont="1" applyBorder="1" applyAlignment="1" applyProtection="1">
      <alignment horizontal="center"/>
    </xf>
    <xf numFmtId="0" fontId="5" fillId="0" borderId="12" xfId="0" applyFont="1" applyBorder="1"/>
    <xf numFmtId="0" fontId="5" fillId="0" borderId="0" xfId="5" applyFont="1" applyFill="1" applyBorder="1"/>
    <xf numFmtId="0" fontId="5" fillId="2" borderId="0" xfId="0" applyFont="1" applyFill="1"/>
    <xf numFmtId="0" fontId="10" fillId="0" borderId="0" xfId="0" applyFont="1"/>
    <xf numFmtId="0" fontId="15" fillId="5" borderId="17" xfId="0" applyFont="1" applyFill="1" applyBorder="1"/>
    <xf numFmtId="0" fontId="15" fillId="5" borderId="18" xfId="0" applyFont="1" applyFill="1" applyBorder="1"/>
    <xf numFmtId="0" fontId="31" fillId="11" borderId="0" xfId="0" applyFont="1" applyFill="1"/>
    <xf numFmtId="0" fontId="31" fillId="11" borderId="21" xfId="0" applyFont="1" applyFill="1" applyBorder="1"/>
    <xf numFmtId="0" fontId="31" fillId="11" borderId="0" xfId="0" applyFont="1" applyFill="1" applyBorder="1"/>
    <xf numFmtId="0" fontId="31" fillId="11" borderId="19" xfId="0" applyFont="1" applyFill="1" applyBorder="1"/>
    <xf numFmtId="0" fontId="10" fillId="0" borderId="0" xfId="0" applyFont="1" applyBorder="1" applyAlignment="1">
      <alignment horizontal="center"/>
    </xf>
    <xf numFmtId="0" fontId="31" fillId="11" borderId="20" xfId="0" applyFont="1" applyFill="1" applyBorder="1"/>
    <xf numFmtId="2" fontId="5" fillId="0" borderId="20" xfId="0" applyNumberFormat="1" applyFont="1" applyBorder="1"/>
    <xf numFmtId="0" fontId="31" fillId="11" borderId="19" xfId="0" applyFont="1" applyFill="1" applyBorder="1" applyAlignment="1">
      <alignment wrapText="1"/>
    </xf>
    <xf numFmtId="164" fontId="31" fillId="11" borderId="22" xfId="0" applyNumberFormat="1" applyFont="1" applyFill="1" applyBorder="1"/>
    <xf numFmtId="0" fontId="31" fillId="11" borderId="27" xfId="0" applyFont="1" applyFill="1" applyBorder="1"/>
    <xf numFmtId="0" fontId="31" fillId="11" borderId="21" xfId="0" applyFont="1" applyFill="1" applyBorder="1" applyAlignment="1">
      <alignment wrapText="1"/>
    </xf>
    <xf numFmtId="0" fontId="5" fillId="5" borderId="29" xfId="5" applyFont="1" applyFill="1" applyBorder="1"/>
    <xf numFmtId="0" fontId="31" fillId="5" borderId="15" xfId="0" applyFont="1" applyFill="1" applyBorder="1"/>
    <xf numFmtId="0" fontId="31" fillId="5" borderId="30" xfId="0" applyFont="1" applyFill="1" applyBorder="1"/>
    <xf numFmtId="2" fontId="5" fillId="0" borderId="22" xfId="0" applyNumberFormat="1" applyFont="1" applyBorder="1"/>
    <xf numFmtId="0" fontId="5" fillId="5" borderId="30" xfId="0" applyFont="1" applyFill="1" applyBorder="1"/>
    <xf numFmtId="0" fontId="15" fillId="5" borderId="29" xfId="0" applyFont="1" applyFill="1" applyBorder="1"/>
    <xf numFmtId="0" fontId="31" fillId="11" borderId="22" xfId="0" applyFont="1" applyFill="1" applyBorder="1"/>
    <xf numFmtId="0" fontId="10" fillId="5" borderId="29" xfId="5" applyFont="1" applyFill="1" applyBorder="1"/>
    <xf numFmtId="0" fontId="15" fillId="5" borderId="15" xfId="0" applyFont="1" applyFill="1" applyBorder="1"/>
    <xf numFmtId="0" fontId="15" fillId="5" borderId="30" xfId="0" applyFont="1" applyFill="1" applyBorder="1"/>
    <xf numFmtId="0" fontId="10" fillId="5" borderId="30" xfId="0" applyFont="1" applyFill="1" applyBorder="1"/>
    <xf numFmtId="0" fontId="5" fillId="0" borderId="0" xfId="0" applyFont="1" applyProtection="1"/>
    <xf numFmtId="0" fontId="7" fillId="6" borderId="17" xfId="4" applyFont="1" applyBorder="1" applyProtection="1">
      <alignment horizontal="left" vertical="center"/>
    </xf>
    <xf numFmtId="0" fontId="5" fillId="0" borderId="21" xfId="5" applyFont="1" applyBorder="1" applyProtection="1"/>
    <xf numFmtId="0" fontId="5" fillId="0" borderId="0" xfId="5" applyFont="1" applyBorder="1" applyProtection="1"/>
    <xf numFmtId="14" fontId="5" fillId="0" borderId="0" xfId="5" applyNumberFormat="1" applyFont="1" applyBorder="1" applyAlignment="1" applyProtection="1">
      <alignment horizontal="left"/>
    </xf>
    <xf numFmtId="0" fontId="16" fillId="0" borderId="0" xfId="0" applyFont="1" applyProtection="1"/>
    <xf numFmtId="0" fontId="5" fillId="0" borderId="0" xfId="0" applyFont="1" applyBorder="1" applyProtection="1"/>
    <xf numFmtId="0" fontId="5" fillId="0" borderId="20" xfId="0" applyFont="1" applyBorder="1" applyProtection="1"/>
    <xf numFmtId="0" fontId="5" fillId="0" borderId="0" xfId="0" applyFont="1" applyBorder="1" applyAlignment="1" applyProtection="1"/>
    <xf numFmtId="0" fontId="5" fillId="0" borderId="0" xfId="0" applyFont="1" applyFill="1" applyProtection="1"/>
    <xf numFmtId="0" fontId="7" fillId="6" borderId="23" xfId="4" applyFont="1" applyBorder="1" applyProtection="1">
      <alignment horizontal="left" vertical="center"/>
    </xf>
    <xf numFmtId="0" fontId="7" fillId="6" borderId="18" xfId="4" applyFont="1" applyBorder="1" applyProtection="1">
      <alignment horizontal="left" vertical="center"/>
    </xf>
    <xf numFmtId="0" fontId="5" fillId="0" borderId="27" xfId="5" applyFont="1" applyBorder="1" applyProtection="1"/>
    <xf numFmtId="0" fontId="5" fillId="0" borderId="0" xfId="0" applyFont="1" applyBorder="1" applyAlignment="1" applyProtection="1">
      <alignment horizontal="left" vertical="center"/>
    </xf>
    <xf numFmtId="0" fontId="5" fillId="0" borderId="0" xfId="0" applyFont="1" applyAlignment="1" applyProtection="1"/>
    <xf numFmtId="0" fontId="12" fillId="0" borderId="19" xfId="0" applyFont="1" applyBorder="1" applyAlignment="1" applyProtection="1">
      <alignment wrapText="1"/>
    </xf>
    <xf numFmtId="0" fontId="18" fillId="0" borderId="0" xfId="0" applyFont="1" applyBorder="1" applyAlignment="1" applyProtection="1">
      <alignment horizontal="right"/>
    </xf>
    <xf numFmtId="0" fontId="17" fillId="0" borderId="0" xfId="0" applyFont="1" applyAlignment="1" applyProtection="1">
      <alignment horizontal="left" wrapText="1"/>
    </xf>
    <xf numFmtId="0" fontId="5" fillId="0" borderId="1" xfId="0" applyFont="1" applyBorder="1" applyAlignment="1" applyProtection="1">
      <alignment horizontal="center" wrapText="1"/>
    </xf>
    <xf numFmtId="0" fontId="17" fillId="0" borderId="0" xfId="0" applyFont="1" applyAlignment="1" applyProtection="1">
      <alignment wrapText="1"/>
    </xf>
    <xf numFmtId="0" fontId="17" fillId="0" borderId="0" xfId="0" applyFont="1" applyFill="1" applyBorder="1" applyAlignment="1" applyProtection="1">
      <alignment horizontal="left" wrapText="1"/>
    </xf>
    <xf numFmtId="0" fontId="5" fillId="0" borderId="0" xfId="0" applyFont="1" applyFill="1" applyBorder="1" applyAlignment="1" applyProtection="1">
      <alignment wrapText="1"/>
    </xf>
    <xf numFmtId="0" fontId="12" fillId="0" borderId="0" xfId="0" applyFont="1" applyProtection="1"/>
    <xf numFmtId="0" fontId="12" fillId="0" borderId="0" xfId="0" applyFont="1" applyFill="1" applyProtection="1"/>
    <xf numFmtId="0" fontId="5" fillId="0" borderId="0" xfId="0" applyFont="1" applyFill="1" applyBorder="1" applyAlignment="1" applyProtection="1">
      <alignment horizontal="center"/>
    </xf>
    <xf numFmtId="0" fontId="26" fillId="0" borderId="0" xfId="0" applyFont="1" applyFill="1" applyBorder="1" applyAlignment="1" applyProtection="1">
      <alignment horizontal="center"/>
    </xf>
    <xf numFmtId="0" fontId="5" fillId="0" borderId="0" xfId="0" applyFont="1" applyAlignment="1" applyProtection="1">
      <alignment wrapText="1"/>
    </xf>
    <xf numFmtId="0" fontId="7" fillId="0" borderId="0" xfId="0" applyFont="1" applyFill="1" applyBorder="1" applyAlignment="1" applyProtection="1">
      <alignment horizontal="center"/>
    </xf>
    <xf numFmtId="0" fontId="12" fillId="0" borderId="0" xfId="0" applyFont="1" applyFill="1" applyBorder="1" applyProtection="1"/>
    <xf numFmtId="0" fontId="12" fillId="0" borderId="0" xfId="1" applyFont="1" applyFill="1" applyBorder="1" applyAlignment="1" applyProtection="1">
      <alignment horizontal="center"/>
    </xf>
    <xf numFmtId="0" fontId="5" fillId="0" borderId="0" xfId="0" applyFont="1" applyAlignment="1" applyProtection="1">
      <alignment horizontal="right"/>
    </xf>
    <xf numFmtId="0" fontId="7" fillId="6" borderId="32" xfId="4" applyFont="1" applyBorder="1" applyProtection="1">
      <alignment horizontal="left" vertical="center"/>
    </xf>
    <xf numFmtId="0" fontId="7" fillId="6" borderId="16" xfId="4" applyFont="1" applyFill="1" applyBorder="1" applyAlignment="1" applyProtection="1">
      <alignment horizontal="left" vertical="center"/>
    </xf>
    <xf numFmtId="0" fontId="7" fillId="6" borderId="16" xfId="4" applyFont="1" applyBorder="1" applyProtection="1">
      <alignment horizontal="left" vertical="center"/>
    </xf>
    <xf numFmtId="0" fontId="7" fillId="6" borderId="16" xfId="4" applyFont="1" applyBorder="1" applyAlignment="1" applyProtection="1">
      <alignment horizontal="right" vertical="center"/>
    </xf>
    <xf numFmtId="0" fontId="7" fillId="6" borderId="33" xfId="4" applyFont="1" applyBorder="1" applyProtection="1">
      <alignment horizontal="left" vertical="center"/>
    </xf>
    <xf numFmtId="0" fontId="5" fillId="0" borderId="51" xfId="0" applyFont="1" applyBorder="1" applyProtection="1"/>
    <xf numFmtId="0" fontId="5" fillId="0" borderId="36" xfId="0" applyFont="1" applyBorder="1" applyProtection="1"/>
    <xf numFmtId="0" fontId="5" fillId="0" borderId="36" xfId="0" applyFont="1" applyFill="1" applyBorder="1" applyAlignment="1" applyProtection="1"/>
    <xf numFmtId="0" fontId="5" fillId="0" borderId="36" xfId="0" applyFont="1" applyFill="1" applyBorder="1" applyProtection="1"/>
    <xf numFmtId="0" fontId="5" fillId="0" borderId="39" xfId="0" applyFont="1" applyFill="1" applyBorder="1" applyProtection="1"/>
    <xf numFmtId="0" fontId="5" fillId="0" borderId="22" xfId="5" applyFont="1" applyBorder="1" applyProtection="1"/>
    <xf numFmtId="0" fontId="5" fillId="0" borderId="0" xfId="5" applyFont="1" applyProtection="1"/>
    <xf numFmtId="0" fontId="24" fillId="0" borderId="0" xfId="0" applyFont="1" applyBorder="1" applyAlignment="1" applyProtection="1"/>
    <xf numFmtId="0" fontId="27" fillId="0" borderId="0" xfId="0" applyFont="1" applyBorder="1" applyAlignment="1" applyProtection="1"/>
    <xf numFmtId="0" fontId="10" fillId="0" borderId="31" xfId="0" applyFont="1" applyBorder="1" applyAlignment="1" applyProtection="1">
      <alignment horizontal="right"/>
    </xf>
    <xf numFmtId="0" fontId="10" fillId="0" borderId="33" xfId="0" applyFont="1" applyBorder="1" applyAlignment="1" applyProtection="1">
      <alignment horizontal="center"/>
    </xf>
    <xf numFmtId="0" fontId="10" fillId="0" borderId="9" xfId="0" applyFont="1" applyBorder="1" applyAlignment="1" applyProtection="1">
      <alignment horizontal="center"/>
    </xf>
    <xf numFmtId="0" fontId="12" fillId="0" borderId="35" xfId="0" applyFont="1" applyBorder="1" applyAlignment="1" applyProtection="1">
      <alignment horizontal="center" wrapText="1"/>
    </xf>
    <xf numFmtId="0" fontId="12" fillId="0" borderId="36" xfId="0" applyFont="1" applyBorder="1" applyAlignment="1" applyProtection="1">
      <alignment horizontal="center" wrapText="1"/>
    </xf>
    <xf numFmtId="0" fontId="12" fillId="0" borderId="10" xfId="0" applyFont="1" applyBorder="1" applyAlignment="1" applyProtection="1">
      <alignment horizontal="center" wrapText="1"/>
    </xf>
    <xf numFmtId="0" fontId="21" fillId="0" borderId="0" xfId="0" applyFont="1" applyAlignment="1" applyProtection="1">
      <alignment wrapText="1"/>
    </xf>
    <xf numFmtId="0" fontId="21" fillId="0" borderId="0" xfId="0" applyFont="1" applyAlignment="1" applyProtection="1"/>
    <xf numFmtId="0" fontId="12" fillId="0" borderId="0" xfId="0" applyFont="1" applyBorder="1" applyAlignment="1" applyProtection="1"/>
    <xf numFmtId="0" fontId="12" fillId="0" borderId="0" xfId="0" applyFont="1" applyFill="1" applyBorder="1" applyAlignment="1" applyProtection="1"/>
    <xf numFmtId="0" fontId="7" fillId="0" borderId="0" xfId="0" applyFont="1" applyBorder="1" applyAlignment="1" applyProtection="1"/>
    <xf numFmtId="0" fontId="7" fillId="6" borderId="29" xfId="4" applyFont="1" applyBorder="1" applyAlignment="1" applyProtection="1">
      <alignment horizontal="left" vertical="center"/>
    </xf>
    <xf numFmtId="0" fontId="10" fillId="0" borderId="48" xfId="0" applyFont="1" applyBorder="1" applyAlignment="1" applyProtection="1">
      <alignment horizontal="center"/>
    </xf>
    <xf numFmtId="0" fontId="10" fillId="0" borderId="9" xfId="0" applyFont="1" applyFill="1" applyBorder="1" applyAlignment="1" applyProtection="1">
      <alignment horizontal="center"/>
    </xf>
    <xf numFmtId="0" fontId="7" fillId="6" borderId="29" xfId="4" applyFont="1" applyBorder="1" applyProtection="1">
      <alignment horizontal="left" vertical="center"/>
    </xf>
    <xf numFmtId="0" fontId="7" fillId="6" borderId="30" xfId="4" applyFont="1" applyFill="1" applyBorder="1" applyAlignment="1" applyProtection="1">
      <alignment horizontal="left" vertical="center"/>
    </xf>
    <xf numFmtId="0" fontId="32" fillId="0" borderId="9" xfId="0" applyFont="1" applyBorder="1" applyAlignment="1" applyProtection="1">
      <alignment horizontal="center" vertical="center"/>
    </xf>
    <xf numFmtId="0" fontId="12" fillId="0" borderId="0" xfId="5" applyFont="1" applyBorder="1" applyProtection="1"/>
    <xf numFmtId="0" fontId="14" fillId="15" borderId="13" xfId="9" applyFont="1" applyFill="1" applyBorder="1" applyAlignment="1" applyProtection="1">
      <alignment horizontal="center" vertical="center"/>
    </xf>
    <xf numFmtId="0" fontId="12" fillId="16" borderId="13" xfId="9" applyFont="1" applyFill="1" applyBorder="1" applyAlignment="1" applyProtection="1">
      <alignment horizontal="center" vertical="center"/>
    </xf>
    <xf numFmtId="165" fontId="5" fillId="12" borderId="13" xfId="2" applyNumberFormat="1" applyFont="1" applyFill="1" applyBorder="1" applyAlignment="1" applyProtection="1">
      <alignment horizontal="center" vertical="center"/>
    </xf>
    <xf numFmtId="0" fontId="14" fillId="17" borderId="13" xfId="3" applyFont="1" applyFill="1" applyBorder="1" applyAlignment="1" applyProtection="1">
      <alignment horizontal="center" vertical="center"/>
    </xf>
    <xf numFmtId="0" fontId="34" fillId="18" borderId="14" xfId="0" applyFont="1" applyFill="1" applyBorder="1" applyAlignment="1" applyProtection="1">
      <alignment horizontal="center" vertical="center"/>
    </xf>
    <xf numFmtId="0" fontId="12" fillId="0" borderId="78" xfId="0" applyFont="1" applyBorder="1" applyProtection="1"/>
    <xf numFmtId="0" fontId="5" fillId="0" borderId="78" xfId="0" applyFont="1" applyBorder="1" applyProtection="1"/>
    <xf numFmtId="0" fontId="5" fillId="0" borderId="79" xfId="0" applyFont="1" applyBorder="1" applyProtection="1"/>
    <xf numFmtId="0" fontId="10" fillId="0" borderId="25" xfId="5" applyFont="1" applyBorder="1" applyAlignment="1" applyProtection="1">
      <alignment horizontal="center"/>
    </xf>
    <xf numFmtId="0" fontId="5" fillId="16" borderId="0" xfId="0" applyFont="1" applyFill="1" applyProtection="1"/>
    <xf numFmtId="0" fontId="16" fillId="16" borderId="0" xfId="0" applyFont="1" applyFill="1" applyProtection="1"/>
    <xf numFmtId="0" fontId="5" fillId="16" borderId="0" xfId="0" quotePrefix="1" applyFont="1" applyFill="1" applyProtection="1"/>
    <xf numFmtId="0" fontId="5" fillId="16" borderId="0" xfId="0" applyFont="1" applyFill="1" applyBorder="1" applyAlignment="1" applyProtection="1"/>
    <xf numFmtId="0" fontId="5" fillId="16" borderId="0" xfId="0" applyFont="1" applyFill="1" applyBorder="1" applyProtection="1"/>
    <xf numFmtId="0" fontId="17" fillId="16" borderId="0" xfId="0" applyFont="1" applyFill="1" applyAlignment="1" applyProtection="1">
      <alignment horizontal="left" wrapText="1"/>
    </xf>
    <xf numFmtId="0" fontId="17" fillId="16" borderId="0" xfId="0" applyFont="1" applyFill="1" applyAlignment="1" applyProtection="1">
      <alignment wrapText="1"/>
    </xf>
    <xf numFmtId="0" fontId="21" fillId="16" borderId="0" xfId="0" applyFont="1" applyFill="1" applyAlignment="1" applyProtection="1"/>
    <xf numFmtId="0" fontId="21" fillId="16" borderId="0" xfId="0" applyFont="1" applyFill="1" applyAlignment="1" applyProtection="1">
      <alignment wrapText="1"/>
    </xf>
    <xf numFmtId="0" fontId="24" fillId="16" borderId="0" xfId="0" applyFont="1" applyFill="1" applyBorder="1" applyAlignment="1" applyProtection="1"/>
    <xf numFmtId="0" fontId="12" fillId="16" borderId="0" xfId="0" applyFont="1" applyFill="1" applyBorder="1" applyAlignment="1" applyProtection="1"/>
    <xf numFmtId="0" fontId="24" fillId="16" borderId="0" xfId="0" applyFont="1" applyFill="1" applyBorder="1" applyAlignment="1" applyProtection="1">
      <alignment horizontal="center"/>
    </xf>
    <xf numFmtId="0" fontId="27" fillId="16" borderId="0" xfId="0" applyFont="1" applyFill="1" applyBorder="1" applyAlignment="1" applyProtection="1"/>
    <xf numFmtId="0" fontId="7" fillId="16" borderId="0" xfId="0" applyFont="1" applyFill="1" applyBorder="1" applyAlignment="1" applyProtection="1"/>
    <xf numFmtId="0" fontId="5" fillId="16" borderId="0" xfId="0" applyFont="1" applyFill="1" applyAlignment="1" applyProtection="1">
      <alignment wrapText="1"/>
    </xf>
    <xf numFmtId="0" fontId="12" fillId="16" borderId="0" xfId="0" applyFont="1" applyFill="1" applyProtection="1"/>
    <xf numFmtId="0" fontId="12" fillId="16" borderId="0" xfId="0" applyFont="1" applyFill="1" applyBorder="1" applyProtection="1"/>
    <xf numFmtId="0" fontId="5" fillId="16" borderId="0" xfId="0" applyFont="1" applyFill="1" applyAlignment="1" applyProtection="1">
      <alignment horizontal="right"/>
    </xf>
    <xf numFmtId="0" fontId="5" fillId="16" borderId="0" xfId="5" applyFont="1" applyFill="1" applyProtection="1"/>
    <xf numFmtId="0" fontId="5" fillId="16" borderId="0" xfId="0" applyFont="1" applyFill="1"/>
    <xf numFmtId="0" fontId="14" fillId="17" borderId="1" xfId="0" applyFont="1" applyFill="1" applyBorder="1" applyProtection="1"/>
    <xf numFmtId="2" fontId="14" fillId="17" borderId="1" xfId="0" applyNumberFormat="1" applyFont="1" applyFill="1" applyBorder="1" applyAlignment="1" applyProtection="1">
      <alignment horizontal="center"/>
    </xf>
    <xf numFmtId="0" fontId="14" fillId="17" borderId="35" xfId="6" applyFont="1" applyFill="1" applyBorder="1" applyProtection="1">
      <alignment horizontal="center" vertical="center"/>
    </xf>
    <xf numFmtId="14" fontId="14" fillId="17" borderId="1" xfId="6" applyNumberFormat="1" applyFont="1" applyFill="1" applyBorder="1" applyProtection="1">
      <alignment horizontal="center" vertical="center"/>
    </xf>
    <xf numFmtId="0" fontId="14" fillId="17" borderId="36" xfId="6" applyFont="1" applyFill="1" applyBorder="1" applyProtection="1">
      <alignment horizontal="center" vertical="center"/>
    </xf>
    <xf numFmtId="2" fontId="14" fillId="17" borderId="1" xfId="1" applyNumberFormat="1" applyFont="1" applyFill="1" applyBorder="1" applyAlignment="1" applyProtection="1">
      <alignment horizontal="center"/>
    </xf>
    <xf numFmtId="2" fontId="35" fillId="17" borderId="1" xfId="1" applyNumberFormat="1" applyFont="1" applyFill="1" applyBorder="1" applyAlignment="1" applyProtection="1">
      <alignment horizontal="center"/>
    </xf>
    <xf numFmtId="0" fontId="14" fillId="17" borderId="1" xfId="1" applyFont="1" applyFill="1" applyBorder="1" applyAlignment="1" applyProtection="1">
      <alignment horizontal="center"/>
    </xf>
    <xf numFmtId="0" fontId="35" fillId="17" borderId="1" xfId="1" applyFont="1" applyFill="1" applyBorder="1" applyAlignment="1" applyProtection="1">
      <alignment horizontal="center"/>
    </xf>
    <xf numFmtId="164" fontId="14" fillId="17" borderId="1" xfId="1" applyNumberFormat="1" applyFont="1" applyFill="1" applyBorder="1" applyAlignment="1" applyProtection="1">
      <alignment horizontal="center"/>
    </xf>
    <xf numFmtId="1" fontId="35" fillId="17" borderId="1" xfId="1" applyNumberFormat="1" applyFont="1" applyFill="1" applyBorder="1" applyAlignment="1" applyProtection="1">
      <alignment horizontal="center"/>
    </xf>
    <xf numFmtId="165" fontId="35" fillId="17" borderId="1" xfId="1" applyNumberFormat="1" applyFont="1" applyFill="1" applyBorder="1" applyAlignment="1" applyProtection="1">
      <alignment horizontal="center"/>
    </xf>
    <xf numFmtId="0" fontId="14" fillId="17" borderId="50" xfId="0" applyFont="1" applyFill="1" applyBorder="1" applyAlignment="1" applyProtection="1">
      <alignment horizontal="center"/>
    </xf>
    <xf numFmtId="0" fontId="14" fillId="17" borderId="1" xfId="0" applyFont="1" applyFill="1" applyBorder="1" applyAlignment="1" applyProtection="1">
      <alignment horizontal="center"/>
    </xf>
    <xf numFmtId="0" fontId="14" fillId="17" borderId="9" xfId="8" applyFont="1" applyFill="1" applyBorder="1"/>
    <xf numFmtId="1" fontId="36" fillId="17" borderId="36" xfId="0" applyNumberFormat="1" applyFont="1" applyFill="1" applyBorder="1"/>
    <xf numFmtId="2" fontId="36" fillId="17" borderId="39" xfId="0" applyNumberFormat="1" applyFont="1" applyFill="1" applyBorder="1"/>
    <xf numFmtId="2" fontId="36" fillId="17" borderId="1" xfId="0" applyNumberFormat="1" applyFont="1" applyFill="1" applyBorder="1"/>
    <xf numFmtId="2" fontId="36" fillId="17" borderId="38" xfId="0" applyNumberFormat="1" applyFont="1" applyFill="1" applyBorder="1"/>
    <xf numFmtId="0" fontId="36" fillId="17" borderId="38" xfId="0" applyFont="1" applyFill="1" applyBorder="1"/>
    <xf numFmtId="0" fontId="36" fillId="17" borderId="1" xfId="0" applyFont="1" applyFill="1" applyBorder="1"/>
    <xf numFmtId="2" fontId="36" fillId="17" borderId="36" xfId="0" applyNumberFormat="1" applyFont="1" applyFill="1" applyBorder="1"/>
    <xf numFmtId="0" fontId="36" fillId="17" borderId="39" xfId="0" applyFont="1" applyFill="1" applyBorder="1"/>
    <xf numFmtId="0" fontId="36" fillId="17" borderId="36" xfId="0" applyFont="1" applyFill="1" applyBorder="1"/>
    <xf numFmtId="0" fontId="12" fillId="0" borderId="81" xfId="0" applyFont="1" applyBorder="1" applyAlignment="1" applyProtection="1">
      <alignment wrapText="1"/>
    </xf>
    <xf numFmtId="14" fontId="14" fillId="17" borderId="11" xfId="6" applyNumberFormat="1" applyFont="1" applyFill="1" applyBorder="1" applyProtection="1">
      <alignment horizontal="center" vertical="center"/>
    </xf>
    <xf numFmtId="2" fontId="14" fillId="17" borderId="24" xfId="0" applyNumberFormat="1" applyFont="1" applyFill="1" applyBorder="1" applyAlignment="1" applyProtection="1">
      <alignment horizontal="center"/>
    </xf>
    <xf numFmtId="164" fontId="14" fillId="17" borderId="24" xfId="0" applyNumberFormat="1" applyFont="1" applyFill="1" applyBorder="1" applyAlignment="1" applyProtection="1">
      <alignment horizontal="center"/>
    </xf>
    <xf numFmtId="0" fontId="12" fillId="0" borderId="81" xfId="0" applyFont="1" applyBorder="1" applyProtection="1"/>
    <xf numFmtId="0" fontId="28" fillId="0" borderId="81" xfId="1" applyFont="1" applyBorder="1" applyProtection="1"/>
    <xf numFmtId="0" fontId="7" fillId="6" borderId="32" xfId="4" applyFont="1" applyBorder="1">
      <alignment horizontal="left" vertical="center"/>
    </xf>
    <xf numFmtId="0" fontId="7" fillId="6" borderId="33" xfId="4" applyFont="1" applyFill="1" applyBorder="1" applyAlignment="1">
      <alignment horizontal="left" vertical="center"/>
    </xf>
    <xf numFmtId="0" fontId="5" fillId="0" borderId="87" xfId="5" applyFont="1" applyBorder="1" applyProtection="1"/>
    <xf numFmtId="0" fontId="9" fillId="0" borderId="88" xfId="5" applyFont="1" applyBorder="1" applyAlignment="1" applyProtection="1">
      <alignment horizontal="left"/>
    </xf>
    <xf numFmtId="0" fontId="5" fillId="0" borderId="89" xfId="5" applyNumberFormat="1" applyFont="1" applyBorder="1" applyProtection="1"/>
    <xf numFmtId="0" fontId="9" fillId="0" borderId="90" xfId="5" applyFont="1" applyBorder="1" applyAlignment="1" applyProtection="1">
      <alignment horizontal="left"/>
    </xf>
    <xf numFmtId="0" fontId="5" fillId="0" borderId="89" xfId="5" applyFont="1" applyBorder="1" applyProtection="1"/>
    <xf numFmtId="0" fontId="5" fillId="0" borderId="90" xfId="5" applyNumberFormat="1" applyFont="1" applyBorder="1" applyAlignment="1" applyProtection="1">
      <alignment horizontal="left"/>
    </xf>
    <xf numFmtId="0" fontId="5" fillId="0" borderId="91" xfId="5" applyFont="1" applyBorder="1" applyProtection="1"/>
    <xf numFmtId="14" fontId="5" fillId="0" borderId="92" xfId="5" applyNumberFormat="1" applyFont="1" applyBorder="1" applyAlignment="1" applyProtection="1">
      <alignment horizontal="left"/>
    </xf>
    <xf numFmtId="0" fontId="5" fillId="0" borderId="89" xfId="0" applyFont="1" applyBorder="1" applyProtection="1"/>
    <xf numFmtId="0" fontId="5" fillId="0" borderId="97" xfId="0" applyFont="1" applyBorder="1" applyProtection="1"/>
    <xf numFmtId="0" fontId="5" fillId="0" borderId="101" xfId="0" applyFont="1" applyBorder="1" applyProtection="1"/>
    <xf numFmtId="14" fontId="5" fillId="0" borderId="90" xfId="5" applyNumberFormat="1" applyFont="1" applyBorder="1" applyAlignment="1" applyProtection="1">
      <alignment horizontal="left"/>
    </xf>
    <xf numFmtId="0" fontId="12" fillId="0" borderId="89" xfId="0" applyFont="1" applyBorder="1" applyAlignment="1" applyProtection="1">
      <alignment wrapText="1"/>
    </xf>
    <xf numFmtId="0" fontId="16" fillId="10" borderId="29" xfId="0" applyFont="1" applyFill="1" applyBorder="1" applyAlignment="1" applyProtection="1">
      <alignment horizontal="left"/>
    </xf>
    <xf numFmtId="0" fontId="16" fillId="10" borderId="15" xfId="0" applyFont="1" applyFill="1" applyBorder="1" applyAlignment="1" applyProtection="1">
      <alignment horizontal="left"/>
    </xf>
    <xf numFmtId="0" fontId="16" fillId="10" borderId="30" xfId="0" applyFont="1" applyFill="1" applyBorder="1" applyAlignment="1" applyProtection="1">
      <alignment horizontal="left"/>
    </xf>
    <xf numFmtId="0" fontId="5" fillId="0" borderId="90" xfId="0" applyFont="1" applyBorder="1" applyProtection="1"/>
    <xf numFmtId="14" fontId="14" fillId="17" borderId="40" xfId="6" applyNumberFormat="1" applyFont="1" applyFill="1" applyBorder="1" applyProtection="1">
      <alignment horizontal="center" vertical="center"/>
    </xf>
    <xf numFmtId="0" fontId="14" fillId="17" borderId="39" xfId="6" applyFont="1" applyFill="1" applyBorder="1" applyProtection="1">
      <alignment horizontal="center" vertical="center"/>
    </xf>
    <xf numFmtId="0" fontId="16" fillId="0" borderId="9" xfId="0" applyFont="1" applyFill="1" applyBorder="1" applyAlignment="1" applyProtection="1">
      <alignment horizontal="center"/>
    </xf>
    <xf numFmtId="0" fontId="19" fillId="0" borderId="104" xfId="0" applyFont="1" applyBorder="1" applyAlignment="1" applyProtection="1">
      <alignment horizontal="left"/>
    </xf>
    <xf numFmtId="0" fontId="19" fillId="0" borderId="105" xfId="0" applyFont="1" applyBorder="1" applyAlignment="1" applyProtection="1">
      <alignment horizontal="left"/>
    </xf>
    <xf numFmtId="0" fontId="19" fillId="0" borderId="106" xfId="0" applyFont="1" applyBorder="1" applyAlignment="1" applyProtection="1">
      <alignment horizontal="left"/>
    </xf>
    <xf numFmtId="164" fontId="14" fillId="17" borderId="50" xfId="0" applyNumberFormat="1" applyFont="1" applyFill="1" applyBorder="1" applyAlignment="1" applyProtection="1">
      <alignment horizontal="center"/>
    </xf>
    <xf numFmtId="164" fontId="14" fillId="17" borderId="38" xfId="0" applyNumberFormat="1" applyFont="1" applyFill="1" applyBorder="1" applyAlignment="1" applyProtection="1">
      <alignment horizontal="center"/>
    </xf>
    <xf numFmtId="0" fontId="19" fillId="0" borderId="99" xfId="0" applyFont="1" applyBorder="1" applyAlignment="1" applyProtection="1"/>
    <xf numFmtId="0" fontId="5" fillId="0" borderId="93" xfId="0" applyFont="1" applyBorder="1" applyProtection="1"/>
    <xf numFmtId="0" fontId="12" fillId="0" borderId="96" xfId="1" applyFont="1" applyBorder="1" applyAlignment="1" applyProtection="1"/>
    <xf numFmtId="0" fontId="14" fillId="17" borderId="50" xfId="0" applyFont="1" applyFill="1" applyBorder="1" applyProtection="1"/>
    <xf numFmtId="0" fontId="14" fillId="17" borderId="38" xfId="0" applyFont="1" applyFill="1" applyBorder="1" applyProtection="1"/>
    <xf numFmtId="0" fontId="10" fillId="0" borderId="35" xfId="5" applyFont="1" applyBorder="1" applyAlignment="1" applyProtection="1">
      <alignment horizontal="center"/>
    </xf>
    <xf numFmtId="0" fontId="10" fillId="0" borderId="1" xfId="5" applyFont="1" applyBorder="1" applyAlignment="1" applyProtection="1">
      <alignment horizontal="center"/>
    </xf>
    <xf numFmtId="0" fontId="14" fillId="17" borderId="37" xfId="6" applyFont="1" applyFill="1" applyBorder="1" applyProtection="1">
      <alignment horizontal="center" vertical="center"/>
    </xf>
    <xf numFmtId="0" fontId="5" fillId="0" borderId="109" xfId="5" applyFont="1" applyBorder="1" applyProtection="1"/>
    <xf numFmtId="0" fontId="5" fillId="0" borderId="108" xfId="5" applyFont="1" applyBorder="1" applyProtection="1"/>
    <xf numFmtId="0" fontId="5" fillId="0" borderId="110" xfId="5" applyFont="1" applyBorder="1" applyProtection="1"/>
    <xf numFmtId="0" fontId="5" fillId="0" borderId="111" xfId="0" applyFont="1" applyBorder="1" applyProtection="1"/>
    <xf numFmtId="0" fontId="5" fillId="0" borderId="106" xfId="0" applyFont="1" applyBorder="1" applyProtection="1"/>
    <xf numFmtId="0" fontId="12" fillId="0" borderId="111" xfId="0" applyFont="1" applyFill="1" applyBorder="1" applyProtection="1"/>
    <xf numFmtId="0" fontId="12" fillId="0" borderId="105" xfId="0" applyFont="1" applyFill="1" applyBorder="1" applyProtection="1"/>
    <xf numFmtId="0" fontId="12" fillId="0" borderId="106" xfId="0" applyFont="1" applyFill="1" applyBorder="1" applyProtection="1"/>
    <xf numFmtId="0" fontId="12" fillId="0" borderId="111" xfId="0" applyFont="1" applyBorder="1" applyAlignment="1" applyProtection="1">
      <alignment vertical="center"/>
    </xf>
    <xf numFmtId="0" fontId="12" fillId="0" borderId="105" xfId="0" applyFont="1" applyBorder="1" applyAlignment="1" applyProtection="1">
      <alignment vertical="center"/>
    </xf>
    <xf numFmtId="0" fontId="12" fillId="0" borderId="105" xfId="0" applyFont="1" applyBorder="1" applyAlignment="1" applyProtection="1">
      <alignment wrapText="1"/>
    </xf>
    <xf numFmtId="0" fontId="5" fillId="0" borderId="19" xfId="0" applyFont="1" applyFill="1" applyBorder="1" applyAlignment="1" applyProtection="1">
      <alignment horizontal="center"/>
    </xf>
    <xf numFmtId="0" fontId="12" fillId="0" borderId="19" xfId="0" applyFont="1" applyBorder="1" applyProtection="1"/>
    <xf numFmtId="0" fontId="24" fillId="0" borderId="20" xfId="0" applyFont="1" applyBorder="1" applyAlignment="1" applyProtection="1"/>
    <xf numFmtId="0" fontId="12" fillId="0" borderId="89" xfId="0" applyFont="1" applyBorder="1" applyAlignment="1" applyProtection="1"/>
    <xf numFmtId="0" fontId="26" fillId="0" borderId="19" xfId="0" applyFont="1" applyFill="1" applyBorder="1" applyAlignment="1" applyProtection="1">
      <alignment horizontal="right" wrapText="1"/>
    </xf>
    <xf numFmtId="0" fontId="24" fillId="0" borderId="20" xfId="0" applyFont="1" applyFill="1" applyBorder="1" applyAlignment="1" applyProtection="1">
      <alignment horizontal="center"/>
    </xf>
    <xf numFmtId="0" fontId="27" fillId="0" borderId="19" xfId="0" applyFont="1" applyBorder="1" applyAlignment="1" applyProtection="1"/>
    <xf numFmtId="0" fontId="27" fillId="0" borderId="20" xfId="0" applyFont="1" applyBorder="1" applyAlignment="1" applyProtection="1"/>
    <xf numFmtId="2" fontId="7" fillId="0" borderId="91" xfId="0" applyNumberFormat="1" applyFont="1" applyBorder="1" applyAlignment="1" applyProtection="1">
      <alignment horizontal="right"/>
    </xf>
    <xf numFmtId="0" fontId="5" fillId="0" borderId="114" xfId="0" applyFont="1" applyBorder="1" applyProtection="1"/>
    <xf numFmtId="0" fontId="5" fillId="0" borderId="104" xfId="0" applyFont="1" applyBorder="1" applyProtection="1"/>
    <xf numFmtId="0" fontId="5" fillId="0" borderId="105" xfId="0" applyFont="1" applyBorder="1" applyProtection="1"/>
    <xf numFmtId="0" fontId="21" fillId="0" borderId="84" xfId="0" applyFont="1" applyFill="1" applyBorder="1" applyProtection="1"/>
    <xf numFmtId="0" fontId="21" fillId="0" borderId="105" xfId="0" applyFont="1" applyBorder="1" applyAlignment="1" applyProtection="1">
      <alignment horizontal="right"/>
    </xf>
    <xf numFmtId="0" fontId="12" fillId="0" borderId="20" xfId="0" applyFont="1" applyBorder="1" applyProtection="1"/>
    <xf numFmtId="0" fontId="12" fillId="0" borderId="20" xfId="0" applyFont="1" applyFill="1" applyBorder="1" applyProtection="1"/>
    <xf numFmtId="0" fontId="12" fillId="0" borderId="27" xfId="0" applyFont="1" applyBorder="1" applyProtection="1"/>
    <xf numFmtId="0" fontId="7" fillId="0" borderId="27" xfId="1" applyFont="1" applyBorder="1" applyAlignment="1" applyProtection="1"/>
    <xf numFmtId="2" fontId="7" fillId="0" borderId="27" xfId="1" applyNumberFormat="1" applyFont="1" applyBorder="1" applyAlignment="1" applyProtection="1">
      <alignment horizontal="right"/>
    </xf>
    <xf numFmtId="0" fontId="12" fillId="0" borderId="22" xfId="0" applyFont="1" applyBorder="1" applyProtection="1"/>
    <xf numFmtId="0" fontId="5" fillId="0" borderId="116" xfId="0" applyFont="1" applyBorder="1" applyProtection="1"/>
    <xf numFmtId="0" fontId="12" fillId="0" borderId="116" xfId="1" applyFont="1" applyBorder="1" applyProtection="1"/>
    <xf numFmtId="0" fontId="12" fillId="0" borderId="116" xfId="0" applyFont="1" applyBorder="1" applyProtection="1"/>
    <xf numFmtId="0" fontId="7" fillId="0" borderId="116" xfId="0" applyFont="1" applyFill="1" applyBorder="1" applyAlignment="1" applyProtection="1">
      <alignment horizontal="center"/>
    </xf>
    <xf numFmtId="0" fontId="12" fillId="0" borderId="116" xfId="0" applyFont="1" applyFill="1" applyBorder="1" applyProtection="1"/>
    <xf numFmtId="0" fontId="21" fillId="0" borderId="116" xfId="0" applyFont="1" applyFill="1" applyBorder="1" applyProtection="1"/>
    <xf numFmtId="0" fontId="12" fillId="0" borderId="117" xfId="0" applyFont="1" applyBorder="1" applyProtection="1"/>
    <xf numFmtId="0" fontId="7" fillId="0" borderId="82" xfId="0" applyFont="1" applyBorder="1" applyProtection="1"/>
    <xf numFmtId="165" fontId="35" fillId="17" borderId="10" xfId="1" applyNumberFormat="1" applyFont="1" applyFill="1" applyBorder="1" applyAlignment="1" applyProtection="1">
      <alignment horizontal="center"/>
    </xf>
    <xf numFmtId="0" fontId="7" fillId="0" borderId="84" xfId="1" applyFont="1" applyBorder="1" applyAlignment="1" applyProtection="1"/>
    <xf numFmtId="0" fontId="12" fillId="0" borderId="84" xfId="1" applyFont="1" applyBorder="1" applyAlignment="1" applyProtection="1"/>
    <xf numFmtId="0" fontId="7" fillId="0" borderId="107" xfId="1" applyFont="1" applyBorder="1" applyAlignment="1" applyProtection="1"/>
    <xf numFmtId="1" fontId="35" fillId="17" borderId="38" xfId="1" applyNumberFormat="1" applyFont="1" applyFill="1" applyBorder="1" applyAlignment="1" applyProtection="1">
      <alignment horizontal="center"/>
    </xf>
    <xf numFmtId="0" fontId="5" fillId="0" borderId="87" xfId="5" applyFont="1" applyBorder="1"/>
    <xf numFmtId="0" fontId="9" fillId="0" borderId="88" xfId="5" applyFont="1" applyBorder="1" applyAlignment="1">
      <alignment horizontal="left"/>
    </xf>
    <xf numFmtId="0" fontId="5" fillId="0" borderId="89" xfId="5" applyNumberFormat="1" applyFont="1" applyBorder="1"/>
    <xf numFmtId="0" fontId="9" fillId="0" borderId="90" xfId="5" applyFont="1" applyBorder="1" applyAlignment="1">
      <alignment horizontal="left"/>
    </xf>
    <xf numFmtId="0" fontId="5" fillId="0" borderId="89" xfId="5" applyFont="1" applyBorder="1"/>
    <xf numFmtId="0" fontId="5" fillId="0" borderId="90" xfId="5" applyNumberFormat="1" applyFont="1" applyBorder="1" applyAlignment="1">
      <alignment horizontal="left"/>
    </xf>
    <xf numFmtId="14" fontId="5" fillId="0" borderId="90" xfId="5" applyNumberFormat="1" applyFont="1" applyBorder="1" applyAlignment="1">
      <alignment horizontal="left"/>
    </xf>
    <xf numFmtId="0" fontId="5" fillId="0" borderId="91" xfId="5" applyFont="1" applyBorder="1"/>
    <xf numFmtId="14" fontId="5" fillId="0" borderId="92" xfId="5" applyNumberFormat="1" applyFont="1" applyBorder="1" applyAlignment="1">
      <alignment horizontal="left"/>
    </xf>
    <xf numFmtId="0" fontId="7" fillId="6" borderId="29" xfId="4" applyFont="1" applyBorder="1">
      <alignment horizontal="left" vertical="center"/>
    </xf>
    <xf numFmtId="0" fontId="7" fillId="6" borderId="30" xfId="4" applyFont="1" applyFill="1" applyBorder="1" applyAlignment="1">
      <alignment horizontal="left" vertical="center"/>
    </xf>
    <xf numFmtId="0" fontId="7" fillId="6" borderId="30" xfId="4" applyFont="1" applyBorder="1">
      <alignment horizontal="left" vertical="center"/>
    </xf>
    <xf numFmtId="0" fontId="5" fillId="0" borderId="89" xfId="5" applyNumberFormat="1" applyFont="1" applyBorder="1" applyAlignment="1">
      <alignment horizontal="center" wrapText="1"/>
    </xf>
    <xf numFmtId="14" fontId="5" fillId="0" borderId="90" xfId="5" applyNumberFormat="1" applyFont="1" applyBorder="1" applyAlignment="1">
      <alignment horizontal="center" wrapText="1"/>
    </xf>
    <xf numFmtId="0" fontId="12" fillId="0" borderId="89" xfId="5" applyNumberFormat="1" applyFont="1" applyBorder="1" applyAlignment="1">
      <alignment horizontal="center" wrapText="1"/>
    </xf>
    <xf numFmtId="0" fontId="5" fillId="0" borderId="91" xfId="5" applyNumberFormat="1" applyFont="1" applyBorder="1" applyAlignment="1">
      <alignment horizontal="center" wrapText="1"/>
    </xf>
    <xf numFmtId="14" fontId="5" fillId="0" borderId="92" xfId="5" applyNumberFormat="1" applyFont="1" applyBorder="1" applyAlignment="1">
      <alignment horizontal="center" wrapText="1"/>
    </xf>
    <xf numFmtId="14" fontId="5" fillId="0" borderId="92" xfId="5" applyNumberFormat="1" applyFont="1" applyFill="1" applyBorder="1" applyAlignment="1">
      <alignment horizontal="left"/>
    </xf>
    <xf numFmtId="0" fontId="5" fillId="0" borderId="97" xfId="5" applyNumberFormat="1" applyFont="1" applyBorder="1" applyAlignment="1">
      <alignment horizontal="center" wrapText="1"/>
    </xf>
    <xf numFmtId="14" fontId="5" fillId="0" borderId="100" xfId="5" applyNumberFormat="1" applyFont="1" applyBorder="1" applyAlignment="1">
      <alignment horizontal="center" wrapText="1"/>
    </xf>
    <xf numFmtId="0" fontId="10" fillId="0" borderId="30" xfId="5" applyFont="1" applyBorder="1" applyAlignment="1">
      <alignment horizontal="center"/>
    </xf>
    <xf numFmtId="0" fontId="10" fillId="0" borderId="121" xfId="5" applyFont="1" applyBorder="1" applyAlignment="1">
      <alignment horizontal="center"/>
    </xf>
    <xf numFmtId="0" fontId="21" fillId="0" borderId="14" xfId="0" applyFont="1" applyBorder="1" applyAlignment="1" applyProtection="1"/>
    <xf numFmtId="0" fontId="21" fillId="0" borderId="27" xfId="0" applyFont="1" applyBorder="1" applyAlignment="1" applyProtection="1"/>
    <xf numFmtId="0" fontId="21" fillId="0" borderId="22" xfId="0" applyFont="1" applyBorder="1" applyAlignment="1" applyProtection="1"/>
    <xf numFmtId="0" fontId="5" fillId="0" borderId="122" xfId="0" applyFont="1" applyBorder="1" applyProtection="1"/>
    <xf numFmtId="0" fontId="5" fillId="0" borderId="51" xfId="0" applyFont="1" applyBorder="1" applyAlignment="1" applyProtection="1">
      <alignment horizontal="center"/>
    </xf>
    <xf numFmtId="0" fontId="5" fillId="0" borderId="76" xfId="0" applyFont="1" applyBorder="1" applyAlignment="1" applyProtection="1">
      <alignment horizontal="center"/>
    </xf>
    <xf numFmtId="1" fontId="12" fillId="11" borderId="57" xfId="0" applyNumberFormat="1" applyFont="1" applyFill="1" applyBorder="1" applyAlignment="1" applyProtection="1">
      <alignment horizontal="center"/>
    </xf>
    <xf numFmtId="1" fontId="5" fillId="11" borderId="59" xfId="0" applyNumberFormat="1" applyFont="1" applyFill="1" applyBorder="1" applyAlignment="1" applyProtection="1">
      <alignment horizontal="center"/>
    </xf>
    <xf numFmtId="1" fontId="5" fillId="11" borderId="61" xfId="0" applyNumberFormat="1" applyFont="1" applyFill="1" applyBorder="1" applyAlignment="1" applyProtection="1">
      <alignment horizontal="center"/>
    </xf>
    <xf numFmtId="0" fontId="38" fillId="0" borderId="0" xfId="0" applyFont="1" applyProtection="1"/>
    <xf numFmtId="0" fontId="12" fillId="0" borderId="0" xfId="0" applyFont="1" applyAlignment="1" applyProtection="1">
      <alignment horizontal="left"/>
    </xf>
    <xf numFmtId="0" fontId="5" fillId="0" borderId="87" xfId="5" applyFont="1" applyBorder="1" applyAlignment="1" applyProtection="1">
      <alignment horizontal="left"/>
    </xf>
    <xf numFmtId="0" fontId="5" fillId="0" borderId="89" xfId="5" applyNumberFormat="1" applyFont="1" applyBorder="1" applyAlignment="1" applyProtection="1">
      <alignment horizontal="left"/>
    </xf>
    <xf numFmtId="0" fontId="5" fillId="0" borderId="89" xfId="5" applyFont="1" applyBorder="1" applyAlignment="1" applyProtection="1">
      <alignment horizontal="left"/>
    </xf>
    <xf numFmtId="0" fontId="5" fillId="0" borderId="91" xfId="5" applyFont="1" applyBorder="1" applyAlignment="1" applyProtection="1">
      <alignment horizontal="left"/>
    </xf>
    <xf numFmtId="0" fontId="12" fillId="0" borderId="105" xfId="0" applyFont="1" applyBorder="1" applyAlignment="1" applyProtection="1">
      <alignment horizontal="left"/>
    </xf>
    <xf numFmtId="0" fontId="12" fillId="0" borderId="19" xfId="1" applyFont="1" applyBorder="1" applyAlignment="1" applyProtection="1">
      <alignment horizontal="left"/>
    </xf>
    <xf numFmtId="0" fontId="12" fillId="0" borderId="105" xfId="1" applyFont="1" applyBorder="1" applyAlignment="1" applyProtection="1"/>
    <xf numFmtId="0" fontId="12" fillId="0" borderId="105" xfId="1" applyFont="1" applyBorder="1" applyAlignment="1" applyProtection="1">
      <alignment wrapText="1"/>
    </xf>
    <xf numFmtId="0" fontId="12" fillId="0" borderId="105" xfId="1" applyFont="1" applyFill="1" applyBorder="1" applyAlignment="1" applyProtection="1">
      <alignment wrapText="1"/>
    </xf>
    <xf numFmtId="1" fontId="14" fillId="17" borderId="1" xfId="1" applyNumberFormat="1" applyFont="1" applyFill="1" applyBorder="1" applyAlignment="1" applyProtection="1">
      <alignment horizontal="center"/>
    </xf>
    <xf numFmtId="0" fontId="7" fillId="0" borderId="105" xfId="0" applyFont="1" applyBorder="1" applyAlignment="1" applyProtection="1">
      <alignment horizontal="left"/>
    </xf>
    <xf numFmtId="2" fontId="12" fillId="0" borderId="19" xfId="1" applyNumberFormat="1" applyFont="1" applyBorder="1" applyAlignment="1" applyProtection="1">
      <alignment horizontal="left"/>
    </xf>
    <xf numFmtId="0" fontId="27" fillId="0" borderId="19" xfId="1" applyFont="1" applyBorder="1" applyAlignment="1" applyProtection="1">
      <alignment horizontal="left"/>
    </xf>
    <xf numFmtId="0" fontId="7" fillId="0" borderId="105" xfId="1" applyFont="1" applyFill="1" applyBorder="1" applyAlignment="1" applyProtection="1">
      <alignment horizontal="left"/>
    </xf>
    <xf numFmtId="0" fontId="7" fillId="0" borderId="105" xfId="1" applyFont="1" applyBorder="1" applyAlignment="1" applyProtection="1">
      <alignment horizontal="left"/>
    </xf>
    <xf numFmtId="0" fontId="12" fillId="0" borderId="105" xfId="1" applyFont="1" applyBorder="1" applyAlignment="1" applyProtection="1">
      <alignment horizontal="left"/>
    </xf>
    <xf numFmtId="0" fontId="12" fillId="0" borderId="19" xfId="1" applyFont="1" applyFill="1" applyBorder="1" applyAlignment="1" applyProtection="1">
      <alignment horizontal="left"/>
    </xf>
    <xf numFmtId="2" fontId="7" fillId="0" borderId="106" xfId="1" applyNumberFormat="1" applyFont="1" applyBorder="1" applyAlignment="1" applyProtection="1">
      <alignment horizontal="left"/>
    </xf>
    <xf numFmtId="0" fontId="12" fillId="0" borderId="0" xfId="0" applyFont="1" applyBorder="1" applyAlignment="1" applyProtection="1">
      <alignment horizontal="left"/>
    </xf>
    <xf numFmtId="0" fontId="12" fillId="0" borderId="119" xfId="0" applyFont="1" applyFill="1" applyBorder="1" applyAlignment="1" applyProtection="1">
      <alignment horizontal="center"/>
    </xf>
    <xf numFmtId="1" fontId="12" fillId="0" borderId="120" xfId="0" applyNumberFormat="1" applyFont="1" applyFill="1" applyBorder="1" applyAlignment="1" applyProtection="1">
      <alignment horizontal="center"/>
    </xf>
    <xf numFmtId="0" fontId="12" fillId="16" borderId="0" xfId="0" applyFont="1" applyFill="1" applyAlignment="1" applyProtection="1">
      <alignment horizontal="left"/>
    </xf>
    <xf numFmtId="2" fontId="36" fillId="17" borderId="1" xfId="0" applyNumberFormat="1" applyFont="1" applyFill="1" applyBorder="1" applyAlignment="1">
      <alignment horizontal="center"/>
    </xf>
    <xf numFmtId="0" fontId="36" fillId="17" borderId="1" xfId="0" applyFont="1" applyFill="1" applyBorder="1" applyAlignment="1">
      <alignment horizontal="center"/>
    </xf>
    <xf numFmtId="1" fontId="36" fillId="17" borderId="1" xfId="0" applyNumberFormat="1" applyFont="1" applyFill="1" applyBorder="1" applyAlignment="1">
      <alignment horizontal="center"/>
    </xf>
    <xf numFmtId="0" fontId="36" fillId="17" borderId="38" xfId="0" applyFont="1" applyFill="1" applyBorder="1" applyAlignment="1">
      <alignment horizontal="center"/>
    </xf>
    <xf numFmtId="2" fontId="36" fillId="17" borderId="36" xfId="0" applyNumberFormat="1" applyFont="1" applyFill="1" applyBorder="1" applyAlignment="1">
      <alignment horizontal="center"/>
    </xf>
    <xf numFmtId="0" fontId="36" fillId="17" borderId="36" xfId="0" applyFont="1" applyFill="1" applyBorder="1" applyAlignment="1">
      <alignment horizontal="center"/>
    </xf>
    <xf numFmtId="0" fontId="36" fillId="17" borderId="39" xfId="0" applyFont="1" applyFill="1" applyBorder="1" applyAlignment="1">
      <alignment horizontal="center"/>
    </xf>
    <xf numFmtId="2" fontId="36" fillId="17" borderId="38" xfId="0" applyNumberFormat="1" applyFont="1" applyFill="1" applyBorder="1" applyAlignment="1">
      <alignment horizontal="center"/>
    </xf>
    <xf numFmtId="1" fontId="36" fillId="17" borderId="128" xfId="0" applyNumberFormat="1" applyFont="1" applyFill="1" applyBorder="1"/>
    <xf numFmtId="0" fontId="14" fillId="17" borderId="14" xfId="8" applyFont="1" applyFill="1" applyBorder="1"/>
    <xf numFmtId="0" fontId="36" fillId="17" borderId="128" xfId="0" applyFont="1" applyFill="1" applyBorder="1"/>
    <xf numFmtId="0" fontId="14" fillId="17" borderId="9" xfId="8" applyFont="1" applyFill="1" applyBorder="1" applyAlignment="1">
      <alignment horizontal="center"/>
    </xf>
    <xf numFmtId="0" fontId="31" fillId="11" borderId="0" xfId="0" applyFont="1" applyFill="1" applyAlignment="1">
      <alignment horizontal="center"/>
    </xf>
    <xf numFmtId="0" fontId="15" fillId="5" borderId="18" xfId="0" applyFont="1" applyFill="1" applyBorder="1" applyAlignment="1">
      <alignment horizontal="center"/>
    </xf>
    <xf numFmtId="1" fontId="36" fillId="17" borderId="36" xfId="0" applyNumberFormat="1" applyFont="1" applyFill="1" applyBorder="1" applyAlignment="1">
      <alignment horizontal="center"/>
    </xf>
    <xf numFmtId="0" fontId="15" fillId="5" borderId="15" xfId="0" applyFont="1" applyFill="1" applyBorder="1" applyAlignment="1">
      <alignment horizontal="center"/>
    </xf>
    <xf numFmtId="0" fontId="37" fillId="0" borderId="0" xfId="7" applyFont="1" applyAlignment="1" applyProtection="1"/>
    <xf numFmtId="0" fontId="5" fillId="0" borderId="65" xfId="0" applyFont="1" applyBorder="1" applyProtection="1"/>
    <xf numFmtId="0" fontId="5" fillId="0" borderId="66" xfId="0" applyFont="1" applyBorder="1" applyProtection="1"/>
    <xf numFmtId="0" fontId="10" fillId="13" borderId="69" xfId="0" applyFont="1" applyFill="1" applyBorder="1" applyAlignment="1" applyProtection="1"/>
    <xf numFmtId="0" fontId="10" fillId="13" borderId="70" xfId="0" applyFont="1" applyFill="1" applyBorder="1" applyAlignment="1" applyProtection="1"/>
    <xf numFmtId="0" fontId="10" fillId="13" borderId="71" xfId="0" applyFont="1" applyFill="1" applyBorder="1" applyAlignment="1" applyProtection="1"/>
    <xf numFmtId="0" fontId="17" fillId="14" borderId="19" xfId="0" applyFont="1" applyFill="1" applyBorder="1" applyAlignment="1" applyProtection="1">
      <alignment horizontal="left" wrapText="1"/>
    </xf>
    <xf numFmtId="0" fontId="17" fillId="14" borderId="44" xfId="0" applyFont="1" applyFill="1" applyBorder="1" applyAlignment="1" applyProtection="1">
      <alignment horizontal="left" wrapText="1"/>
    </xf>
    <xf numFmtId="0" fontId="10" fillId="0" borderId="1" xfId="0" applyFont="1" applyBorder="1" applyAlignment="1" applyProtection="1">
      <alignment horizontal="center"/>
    </xf>
    <xf numFmtId="0" fontId="10" fillId="0" borderId="36" xfId="0" applyFont="1" applyBorder="1" applyAlignment="1" applyProtection="1">
      <alignment horizontal="center" wrapText="1"/>
    </xf>
    <xf numFmtId="0" fontId="5" fillId="0" borderId="75" xfId="0" applyFont="1" applyFill="1" applyBorder="1" applyAlignment="1" applyProtection="1">
      <alignment horizontal="left"/>
    </xf>
    <xf numFmtId="0" fontId="5" fillId="0" borderId="19" xfId="0" applyFont="1" applyFill="1" applyBorder="1" applyAlignment="1" applyProtection="1">
      <alignment horizontal="left"/>
    </xf>
    <xf numFmtId="0" fontId="5" fillId="0" borderId="66" xfId="0" applyFont="1" applyFill="1" applyBorder="1" applyAlignment="1" applyProtection="1">
      <alignment horizontal="left"/>
    </xf>
    <xf numFmtId="0" fontId="5" fillId="0" borderId="77" xfId="0" applyFont="1" applyFill="1" applyBorder="1" applyAlignment="1" applyProtection="1">
      <alignment horizontal="left"/>
    </xf>
    <xf numFmtId="0" fontId="12" fillId="0" borderId="105" xfId="0" applyFont="1" applyFill="1" applyBorder="1" applyAlignment="1" applyProtection="1">
      <alignment vertical="center" wrapText="1"/>
    </xf>
    <xf numFmtId="0" fontId="12" fillId="0" borderId="106" xfId="0" applyFont="1" applyFill="1" applyBorder="1" applyAlignment="1" applyProtection="1">
      <alignment vertical="center"/>
    </xf>
    <xf numFmtId="1" fontId="12" fillId="0" borderId="129" xfId="0" applyNumberFormat="1" applyFont="1" applyFill="1" applyBorder="1" applyAlignment="1" applyProtection="1">
      <alignment horizontal="center"/>
    </xf>
    <xf numFmtId="1" fontId="14" fillId="17" borderId="1" xfId="0" applyNumberFormat="1" applyFont="1" applyFill="1" applyBorder="1" applyAlignment="1" applyProtection="1">
      <alignment horizontal="center"/>
    </xf>
    <xf numFmtId="2" fontId="14" fillId="17" borderId="38" xfId="0" applyNumberFormat="1" applyFont="1" applyFill="1" applyBorder="1" applyAlignment="1" applyProtection="1">
      <alignment horizontal="center"/>
    </xf>
    <xf numFmtId="1" fontId="36" fillId="17" borderId="128" xfId="0" applyNumberFormat="1" applyFont="1" applyFill="1" applyBorder="1" applyAlignment="1">
      <alignment horizontal="center"/>
    </xf>
    <xf numFmtId="0" fontId="5" fillId="12" borderId="51" xfId="0" applyFont="1" applyFill="1" applyBorder="1" applyProtection="1">
      <protection locked="0"/>
    </xf>
    <xf numFmtId="0" fontId="5" fillId="12" borderId="39" xfId="0" applyFont="1" applyFill="1" applyBorder="1" applyProtection="1">
      <protection locked="0"/>
    </xf>
    <xf numFmtId="0" fontId="12" fillId="12" borderId="51" xfId="6" applyFont="1" applyFill="1" applyBorder="1" applyAlignment="1" applyProtection="1">
      <alignment horizontal="center" vertical="center"/>
      <protection locked="0"/>
    </xf>
    <xf numFmtId="0" fontId="12" fillId="12" borderId="36" xfId="6" applyFont="1" applyFill="1" applyBorder="1" applyAlignment="1" applyProtection="1">
      <alignment horizontal="center" vertical="center"/>
      <protection locked="0"/>
    </xf>
    <xf numFmtId="14" fontId="12" fillId="12" borderId="36" xfId="6" applyNumberFormat="1" applyFont="1" applyFill="1" applyBorder="1" applyAlignment="1" applyProtection="1">
      <alignment horizontal="center" vertical="center"/>
      <protection locked="0"/>
    </xf>
    <xf numFmtId="0" fontId="12" fillId="12" borderId="39" xfId="6" applyFont="1" applyFill="1" applyBorder="1" applyAlignment="1" applyProtection="1">
      <alignment horizontal="center" vertical="center"/>
      <protection locked="0"/>
    </xf>
    <xf numFmtId="14" fontId="12" fillId="12" borderId="51" xfId="6" applyNumberFormat="1" applyFont="1" applyFill="1" applyBorder="1" applyProtection="1">
      <alignment horizontal="center" vertical="center"/>
      <protection locked="0"/>
    </xf>
    <xf numFmtId="14" fontId="12" fillId="12" borderId="36" xfId="6" applyNumberFormat="1" applyFont="1" applyFill="1" applyBorder="1" applyProtection="1">
      <alignment horizontal="center" vertical="center"/>
      <protection locked="0"/>
    </xf>
    <xf numFmtId="0" fontId="5" fillId="12" borderId="36" xfId="0" applyFont="1" applyFill="1" applyBorder="1" applyProtection="1">
      <protection locked="0"/>
    </xf>
    <xf numFmtId="0" fontId="12" fillId="12" borderId="36" xfId="6" applyFont="1" applyFill="1" applyBorder="1" applyProtection="1">
      <alignment horizontal="center" vertical="center"/>
      <protection locked="0"/>
    </xf>
    <xf numFmtId="0" fontId="12" fillId="12" borderId="39" xfId="6" applyFont="1" applyFill="1" applyBorder="1" applyProtection="1">
      <alignment horizontal="center" vertical="center"/>
      <protection locked="0"/>
    </xf>
    <xf numFmtId="0" fontId="5" fillId="0" borderId="0" xfId="0" applyFont="1" applyProtection="1">
      <protection locked="0"/>
    </xf>
    <xf numFmtId="0" fontId="12" fillId="12" borderId="35" xfId="6" applyFont="1" applyFill="1" applyBorder="1" applyProtection="1">
      <alignment horizontal="center" vertical="center"/>
      <protection locked="0"/>
    </xf>
    <xf numFmtId="0" fontId="12" fillId="12" borderId="1" xfId="6" applyFont="1" applyFill="1" applyBorder="1" applyAlignment="1" applyProtection="1">
      <alignment vertical="center"/>
      <protection locked="0"/>
    </xf>
    <xf numFmtId="0" fontId="12" fillId="12" borderId="11" xfId="6" applyFont="1" applyFill="1" applyBorder="1" applyAlignment="1" applyProtection="1">
      <alignment vertical="center"/>
      <protection locked="0"/>
    </xf>
    <xf numFmtId="0" fontId="12" fillId="12" borderId="1" xfId="6" applyFont="1" applyFill="1" applyBorder="1" applyProtection="1">
      <alignment horizontal="center" vertical="center"/>
      <protection locked="0"/>
    </xf>
    <xf numFmtId="0" fontId="12" fillId="12" borderId="37" xfId="6" applyFont="1" applyFill="1" applyBorder="1" applyProtection="1">
      <alignment horizontal="center" vertical="center"/>
      <protection locked="0"/>
    </xf>
    <xf numFmtId="0" fontId="12" fillId="12" borderId="38" xfId="6" applyFont="1" applyFill="1" applyBorder="1" applyAlignment="1" applyProtection="1">
      <alignment vertical="center"/>
      <protection locked="0"/>
    </xf>
    <xf numFmtId="0" fontId="12" fillId="12" borderId="40" xfId="6" applyFont="1" applyFill="1" applyBorder="1" applyAlignment="1" applyProtection="1">
      <alignment vertical="center"/>
      <protection locked="0"/>
    </xf>
    <xf numFmtId="0" fontId="12" fillId="12" borderId="38" xfId="6" applyFont="1" applyFill="1" applyBorder="1" applyProtection="1">
      <alignment horizontal="center" vertical="center"/>
      <protection locked="0"/>
    </xf>
    <xf numFmtId="0" fontId="5" fillId="12" borderId="11" xfId="0" applyFont="1" applyFill="1" applyBorder="1" applyProtection="1">
      <protection locked="0"/>
    </xf>
    <xf numFmtId="0" fontId="5" fillId="12" borderId="1" xfId="0" applyFont="1" applyFill="1" applyBorder="1" applyProtection="1">
      <protection locked="0"/>
    </xf>
    <xf numFmtId="0" fontId="5" fillId="12" borderId="7" xfId="0" applyFont="1" applyFill="1" applyBorder="1" applyProtection="1">
      <protection locked="0"/>
    </xf>
    <xf numFmtId="0" fontId="5" fillId="12" borderId="76" xfId="0" applyFont="1" applyFill="1" applyBorder="1" applyProtection="1">
      <protection locked="0"/>
    </xf>
    <xf numFmtId="0" fontId="5" fillId="12" borderId="40" xfId="0" applyFont="1" applyFill="1" applyBorder="1" applyProtection="1">
      <protection locked="0"/>
    </xf>
    <xf numFmtId="0" fontId="5" fillId="12" borderId="50" xfId="0" applyFont="1" applyFill="1" applyBorder="1" applyAlignment="1" applyProtection="1">
      <protection locked="0"/>
    </xf>
    <xf numFmtId="0" fontId="5" fillId="12" borderId="1" xfId="0" applyFont="1" applyFill="1" applyBorder="1" applyAlignment="1" applyProtection="1">
      <protection locked="0"/>
    </xf>
    <xf numFmtId="0" fontId="5" fillId="12" borderId="127" xfId="0" applyFont="1" applyFill="1" applyBorder="1" applyAlignment="1" applyProtection="1">
      <protection locked="0"/>
    </xf>
    <xf numFmtId="0" fontId="5" fillId="12" borderId="123" xfId="0" applyFont="1" applyFill="1" applyBorder="1" applyProtection="1">
      <protection locked="0"/>
    </xf>
    <xf numFmtId="0" fontId="5" fillId="12" borderId="50" xfId="0" applyFont="1" applyFill="1" applyBorder="1" applyProtection="1">
      <protection locked="0"/>
    </xf>
    <xf numFmtId="2" fontId="12" fillId="12" borderId="52" xfId="0" applyNumberFormat="1" applyFont="1" applyFill="1" applyBorder="1" applyProtection="1">
      <protection locked="0"/>
    </xf>
    <xf numFmtId="2" fontId="12" fillId="12" borderId="58" xfId="0" applyNumberFormat="1" applyFont="1" applyFill="1" applyBorder="1" applyProtection="1">
      <protection locked="0"/>
    </xf>
    <xf numFmtId="2" fontId="12" fillId="12" borderId="53" xfId="0" applyNumberFormat="1" applyFont="1" applyFill="1" applyBorder="1" applyProtection="1">
      <protection locked="0"/>
    </xf>
    <xf numFmtId="2" fontId="12" fillId="12" borderId="60" xfId="0" applyNumberFormat="1" applyFont="1" applyFill="1" applyBorder="1" applyProtection="1">
      <protection locked="0"/>
    </xf>
    <xf numFmtId="2" fontId="12" fillId="12" borderId="62" xfId="0" applyNumberFormat="1" applyFont="1" applyFill="1" applyBorder="1" applyProtection="1">
      <protection locked="0"/>
    </xf>
    <xf numFmtId="2" fontId="12" fillId="12" borderId="54" xfId="0" applyNumberFormat="1" applyFont="1" applyFill="1" applyBorder="1" applyProtection="1">
      <protection locked="0"/>
    </xf>
    <xf numFmtId="2" fontId="12" fillId="12" borderId="64" xfId="0" applyNumberFormat="1" applyFont="1" applyFill="1" applyBorder="1" applyProtection="1">
      <protection locked="0"/>
    </xf>
    <xf numFmtId="2" fontId="12" fillId="12" borderId="9" xfId="0" applyNumberFormat="1" applyFont="1" applyFill="1" applyBorder="1" applyProtection="1">
      <protection locked="0"/>
    </xf>
    <xf numFmtId="0" fontId="5" fillId="12" borderId="1" xfId="0" applyFont="1" applyFill="1" applyBorder="1" applyAlignment="1" applyProtection="1">
      <alignment horizontal="center"/>
      <protection locked="0"/>
    </xf>
    <xf numFmtId="2" fontId="12" fillId="12" borderId="1" xfId="1" applyNumberFormat="1" applyFont="1" applyFill="1" applyBorder="1" applyAlignment="1" applyProtection="1">
      <alignment horizontal="center"/>
      <protection locked="0"/>
    </xf>
    <xf numFmtId="1" fontId="12" fillId="12" borderId="1" xfId="1" applyNumberFormat="1" applyFont="1" applyFill="1" applyBorder="1" applyAlignment="1" applyProtection="1">
      <alignment horizontal="center"/>
      <protection locked="0"/>
    </xf>
    <xf numFmtId="166" fontId="12" fillId="12" borderId="1" xfId="1" applyNumberFormat="1" applyFont="1" applyFill="1" applyBorder="1" applyAlignment="1" applyProtection="1">
      <alignment horizontal="center"/>
      <protection locked="0"/>
    </xf>
    <xf numFmtId="164" fontId="12" fillId="12" borderId="1" xfId="1" applyNumberFormat="1" applyFont="1" applyFill="1" applyBorder="1" applyAlignment="1" applyProtection="1">
      <alignment horizontal="center"/>
      <protection locked="0"/>
    </xf>
    <xf numFmtId="0" fontId="12" fillId="12" borderId="1" xfId="1" applyFont="1" applyFill="1" applyBorder="1" applyAlignment="1" applyProtection="1">
      <protection locked="0"/>
    </xf>
    <xf numFmtId="0" fontId="12" fillId="12" borderId="1" xfId="1" applyFont="1" applyFill="1" applyBorder="1" applyAlignment="1" applyProtection="1">
      <alignment horizontal="center"/>
      <protection locked="0"/>
    </xf>
    <xf numFmtId="2" fontId="5" fillId="12" borderId="57" xfId="0" applyNumberFormat="1" applyFont="1" applyFill="1" applyBorder="1" applyProtection="1">
      <protection locked="0"/>
    </xf>
    <xf numFmtId="2" fontId="5" fillId="12" borderId="58" xfId="0" applyNumberFormat="1" applyFont="1" applyFill="1" applyBorder="1" applyProtection="1">
      <protection locked="0"/>
    </xf>
    <xf numFmtId="2" fontId="5" fillId="12" borderId="55" xfId="0" applyNumberFormat="1" applyFont="1" applyFill="1" applyBorder="1" applyProtection="1">
      <protection locked="0"/>
    </xf>
    <xf numFmtId="2" fontId="5" fillId="12" borderId="59" xfId="0" applyNumberFormat="1" applyFont="1" applyFill="1" applyBorder="1" applyProtection="1">
      <protection locked="0"/>
    </xf>
    <xf numFmtId="2" fontId="5" fillId="12" borderId="60" xfId="0" applyNumberFormat="1" applyFont="1" applyFill="1" applyBorder="1" applyProtection="1">
      <protection locked="0"/>
    </xf>
    <xf numFmtId="2" fontId="5" fillId="12" borderId="56" xfId="0" applyNumberFormat="1" applyFont="1" applyFill="1" applyBorder="1" applyProtection="1">
      <protection locked="0"/>
    </xf>
    <xf numFmtId="2" fontId="5" fillId="12" borderId="61" xfId="0" applyNumberFormat="1" applyFont="1" applyFill="1" applyBorder="1" applyProtection="1">
      <protection locked="0"/>
    </xf>
    <xf numFmtId="2" fontId="5" fillId="12" borderId="62" xfId="0" applyNumberFormat="1" applyFont="1" applyFill="1" applyBorder="1" applyProtection="1">
      <protection locked="0"/>
    </xf>
    <xf numFmtId="2" fontId="5" fillId="12" borderId="64" xfId="0" applyNumberFormat="1" applyFont="1" applyFill="1" applyBorder="1" applyProtection="1">
      <protection locked="0"/>
    </xf>
    <xf numFmtId="0" fontId="5" fillId="12" borderId="8" xfId="0" applyFont="1" applyFill="1" applyBorder="1" applyProtection="1">
      <protection locked="0"/>
    </xf>
    <xf numFmtId="0" fontId="12" fillId="12" borderId="1" xfId="0" applyFont="1" applyFill="1" applyBorder="1" applyProtection="1">
      <protection locked="0"/>
    </xf>
    <xf numFmtId="0" fontId="12" fillId="12" borderId="38" xfId="0" applyFont="1" applyFill="1" applyBorder="1" applyProtection="1">
      <protection locked="0"/>
    </xf>
    <xf numFmtId="14" fontId="12" fillId="12" borderId="1" xfId="6" applyNumberFormat="1" applyFont="1" applyFill="1" applyBorder="1" applyProtection="1">
      <alignment horizontal="center" vertical="center"/>
      <protection locked="0"/>
    </xf>
    <xf numFmtId="0" fontId="12" fillId="12" borderId="10" xfId="0" applyFont="1" applyFill="1" applyBorder="1" applyAlignment="1" applyProtection="1">
      <alignment horizontal="center"/>
      <protection locked="0"/>
    </xf>
    <xf numFmtId="0" fontId="12" fillId="0" borderId="3" xfId="0" applyFont="1" applyFill="1" applyBorder="1" applyAlignment="1" applyProtection="1">
      <alignment horizontal="center"/>
    </xf>
    <xf numFmtId="0" fontId="12" fillId="0" borderId="104" xfId="0" applyFont="1" applyBorder="1" applyAlignment="1" applyProtection="1">
      <alignment horizontal="left"/>
    </xf>
    <xf numFmtId="0" fontId="12" fillId="12" borderId="4" xfId="0" applyFont="1" applyFill="1" applyBorder="1" applyAlignment="1" applyProtection="1">
      <alignment horizontal="center"/>
      <protection locked="0"/>
    </xf>
    <xf numFmtId="164" fontId="35" fillId="17" borderId="113" xfId="0" applyNumberFormat="1" applyFont="1" applyFill="1" applyBorder="1" applyAlignment="1" applyProtection="1">
      <alignment horizontal="center"/>
    </xf>
    <xf numFmtId="0" fontId="40" fillId="0" borderId="0" xfId="7" applyFont="1" applyAlignment="1" applyProtection="1">
      <protection locked="0"/>
    </xf>
    <xf numFmtId="0" fontId="5" fillId="0" borderId="105" xfId="0" applyFont="1" applyFill="1" applyBorder="1" applyProtection="1"/>
    <xf numFmtId="0" fontId="10" fillId="0" borderId="35" xfId="5" applyFont="1" applyFill="1" applyBorder="1" applyAlignment="1" applyProtection="1">
      <alignment horizontal="center"/>
    </xf>
    <xf numFmtId="0" fontId="10" fillId="0" borderId="1" xfId="5" applyFont="1" applyFill="1" applyBorder="1" applyAlignment="1" applyProtection="1">
      <alignment horizontal="center"/>
    </xf>
    <xf numFmtId="0" fontId="10" fillId="0" borderId="36" xfId="5" applyFont="1" applyFill="1" applyBorder="1" applyAlignment="1" applyProtection="1">
      <alignment horizontal="center"/>
    </xf>
    <xf numFmtId="0" fontId="16" fillId="0" borderId="0" xfId="0" applyFont="1" applyFill="1" applyBorder="1" applyAlignment="1" applyProtection="1">
      <alignment horizontal="left"/>
    </xf>
    <xf numFmtId="14" fontId="5" fillId="0" borderId="0" xfId="0" applyNumberFormat="1" applyFont="1" applyFill="1" applyBorder="1" applyAlignment="1" applyProtection="1">
      <alignment horizontal="left"/>
      <protection locked="0"/>
    </xf>
    <xf numFmtId="0" fontId="5" fillId="0" borderId="0" xfId="0" applyNumberFormat="1" applyFont="1" applyFill="1" applyBorder="1" applyAlignment="1" applyProtection="1">
      <alignment horizontal="left"/>
      <protection locked="0"/>
    </xf>
    <xf numFmtId="0" fontId="10" fillId="0" borderId="0" xfId="0" applyFont="1" applyFill="1" applyBorder="1" applyAlignment="1" applyProtection="1"/>
    <xf numFmtId="0" fontId="10" fillId="0" borderId="0" xfId="0" applyFont="1" applyFill="1" applyBorder="1" applyAlignment="1" applyProtection="1">
      <alignment horizontal="center"/>
      <protection locked="0"/>
    </xf>
    <xf numFmtId="0" fontId="10" fillId="0" borderId="0" xfId="0" applyFont="1" applyFill="1" applyBorder="1" applyAlignment="1" applyProtection="1">
      <alignment horizontal="center" wrapText="1"/>
    </xf>
    <xf numFmtId="0" fontId="5" fillId="0" borderId="0" xfId="0" applyFont="1" applyFill="1" applyBorder="1" applyProtection="1">
      <protection locked="0"/>
    </xf>
    <xf numFmtId="0" fontId="10" fillId="0" borderId="0" xfId="0" applyFont="1" applyFill="1" applyBorder="1" applyAlignment="1" applyProtection="1">
      <alignment horizontal="center"/>
    </xf>
    <xf numFmtId="0" fontId="40" fillId="0" borderId="0" xfId="7" applyFont="1" applyAlignment="1" applyProtection="1">
      <alignment horizontal="left"/>
      <protection locked="0"/>
    </xf>
    <xf numFmtId="0" fontId="40" fillId="0" borderId="0" xfId="7" applyFont="1" applyAlignment="1" applyProtection="1"/>
    <xf numFmtId="0" fontId="5" fillId="0" borderId="50" xfId="0" applyFont="1" applyBorder="1" applyAlignment="1" applyProtection="1">
      <alignment horizontal="left"/>
    </xf>
    <xf numFmtId="0" fontId="5" fillId="0" borderId="1" xfId="0" applyFont="1" applyFill="1" applyBorder="1" applyAlignment="1" applyProtection="1">
      <alignment horizontal="left"/>
    </xf>
    <xf numFmtId="0" fontId="5" fillId="0" borderId="1" xfId="0" applyFont="1" applyBorder="1" applyAlignment="1" applyProtection="1">
      <alignment horizontal="left" vertical="center"/>
    </xf>
    <xf numFmtId="0" fontId="12" fillId="0" borderId="1" xfId="1" applyFont="1" applyBorder="1" applyAlignment="1" applyProtection="1">
      <alignment horizontal="left"/>
    </xf>
    <xf numFmtId="0" fontId="12" fillId="0" borderId="1" xfId="1" applyFont="1" applyBorder="1" applyAlignment="1" applyProtection="1">
      <alignment horizontal="left" wrapText="1"/>
    </xf>
    <xf numFmtId="0" fontId="12" fillId="0" borderId="38" xfId="1" applyFont="1" applyBorder="1" applyAlignment="1" applyProtection="1">
      <alignment horizontal="left" wrapText="1"/>
    </xf>
    <xf numFmtId="0" fontId="10" fillId="0" borderId="36" xfId="5" applyFont="1" applyBorder="1" applyAlignment="1" applyProtection="1">
      <alignment horizontal="center"/>
    </xf>
    <xf numFmtId="0" fontId="5" fillId="0" borderId="1" xfId="5" applyFont="1" applyBorder="1" applyProtection="1"/>
    <xf numFmtId="164" fontId="5" fillId="0" borderId="89" xfId="5" applyNumberFormat="1" applyFont="1" applyBorder="1" applyAlignment="1">
      <alignment horizontal="center" wrapText="1"/>
    </xf>
    <xf numFmtId="0" fontId="37" fillId="0" borderId="81" xfId="7" applyFont="1" applyBorder="1" applyAlignment="1" applyProtection="1">
      <alignment horizontal="left"/>
      <protection locked="0"/>
    </xf>
    <xf numFmtId="0" fontId="37" fillId="0" borderId="90" xfId="7" applyFont="1" applyBorder="1" applyAlignment="1" applyProtection="1">
      <alignment horizontal="left"/>
      <protection locked="0"/>
    </xf>
    <xf numFmtId="0" fontId="37" fillId="0" borderId="85" xfId="7" applyFont="1" applyBorder="1" applyAlignment="1" applyProtection="1">
      <alignment horizontal="left"/>
      <protection locked="0"/>
    </xf>
    <xf numFmtId="0" fontId="37" fillId="0" borderId="102" xfId="7" applyFont="1" applyBorder="1" applyAlignment="1" applyProtection="1">
      <alignment horizontal="left"/>
      <protection locked="0"/>
    </xf>
    <xf numFmtId="0" fontId="10" fillId="20" borderId="29" xfId="0" applyFont="1" applyFill="1" applyBorder="1" applyAlignment="1" applyProtection="1">
      <alignment horizontal="left" vertical="center"/>
    </xf>
    <xf numFmtId="0" fontId="10" fillId="20" borderId="15" xfId="0" applyFont="1" applyFill="1" applyBorder="1" applyAlignment="1" applyProtection="1">
      <alignment horizontal="left" vertical="center"/>
    </xf>
    <xf numFmtId="0" fontId="10" fillId="20" borderId="30" xfId="0" applyFont="1" applyFill="1" applyBorder="1" applyAlignment="1" applyProtection="1">
      <alignment horizontal="left" vertical="center"/>
    </xf>
    <xf numFmtId="0" fontId="37" fillId="0" borderId="103" xfId="7" applyFont="1" applyBorder="1" applyAlignment="1" applyProtection="1">
      <alignment horizontal="left"/>
      <protection locked="0"/>
    </xf>
    <xf numFmtId="0" fontId="37" fillId="0" borderId="27" xfId="7" applyFont="1" applyBorder="1" applyAlignment="1" applyProtection="1">
      <alignment horizontal="left"/>
      <protection locked="0"/>
    </xf>
    <xf numFmtId="0" fontId="37" fillId="0" borderId="22" xfId="7" applyFont="1" applyBorder="1" applyAlignment="1" applyProtection="1">
      <alignment horizontal="left"/>
      <protection locked="0"/>
    </xf>
    <xf numFmtId="0" fontId="37" fillId="0" borderId="80" xfId="7" applyFont="1" applyBorder="1" applyAlignment="1" applyProtection="1">
      <alignment horizontal="left"/>
      <protection locked="0"/>
    </xf>
    <xf numFmtId="0" fontId="37" fillId="0" borderId="0" xfId="7" applyFont="1" applyBorder="1" applyAlignment="1" applyProtection="1">
      <alignment horizontal="left"/>
      <protection locked="0"/>
    </xf>
    <xf numFmtId="0" fontId="37" fillId="0" borderId="20" xfId="7" applyFont="1" applyBorder="1" applyAlignment="1" applyProtection="1">
      <alignment horizontal="left"/>
      <protection locked="0"/>
    </xf>
    <xf numFmtId="0" fontId="7" fillId="20" borderId="29" xfId="0" applyFont="1" applyFill="1" applyBorder="1" applyAlignment="1" applyProtection="1">
      <alignment horizontal="left" vertical="center"/>
    </xf>
    <xf numFmtId="0" fontId="7" fillId="20" borderId="15" xfId="0" applyFont="1" applyFill="1" applyBorder="1" applyAlignment="1" applyProtection="1">
      <alignment horizontal="left" vertical="center"/>
    </xf>
    <xf numFmtId="0" fontId="7" fillId="20" borderId="30" xfId="0" applyFont="1" applyFill="1" applyBorder="1" applyAlignment="1" applyProtection="1">
      <alignment horizontal="left" vertical="center"/>
    </xf>
    <xf numFmtId="0" fontId="7" fillId="6" borderId="29" xfId="4" applyFont="1" applyBorder="1" applyAlignment="1" applyProtection="1">
      <alignment vertical="center"/>
    </xf>
    <xf numFmtId="0" fontId="7" fillId="6" borderId="15" xfId="4" applyFont="1" applyBorder="1" applyAlignment="1" applyProtection="1">
      <alignment vertical="center"/>
    </xf>
    <xf numFmtId="0" fontId="7" fillId="6" borderId="30" xfId="4" applyFont="1" applyBorder="1" applyAlignment="1" applyProtection="1">
      <alignment vertical="center"/>
    </xf>
    <xf numFmtId="0" fontId="12" fillId="19" borderId="32" xfId="4" applyFont="1" applyFill="1" applyBorder="1" applyAlignment="1" applyProtection="1">
      <alignment horizontal="left" vertical="center" wrapText="1"/>
    </xf>
    <xf numFmtId="0" fontId="12" fillId="19" borderId="16" xfId="4" applyFont="1" applyFill="1" applyBorder="1" applyAlignment="1" applyProtection="1">
      <alignment horizontal="left" vertical="center" wrapText="1"/>
    </xf>
    <xf numFmtId="0" fontId="12" fillId="19" borderId="33" xfId="4" applyFont="1" applyFill="1" applyBorder="1" applyAlignment="1" applyProtection="1">
      <alignment horizontal="left" vertical="center" wrapText="1"/>
    </xf>
    <xf numFmtId="0" fontId="12" fillId="19" borderId="21" xfId="4" applyFont="1" applyFill="1" applyBorder="1" applyAlignment="1" applyProtection="1">
      <alignment horizontal="left" vertical="center" wrapText="1"/>
    </xf>
    <xf numFmtId="0" fontId="12" fillId="19" borderId="27" xfId="4" applyFont="1" applyFill="1" applyBorder="1" applyAlignment="1" applyProtection="1">
      <alignment horizontal="left" vertical="center" wrapText="1"/>
    </xf>
    <xf numFmtId="0" fontId="12" fillId="19" borderId="22" xfId="4" applyFont="1" applyFill="1" applyBorder="1" applyAlignment="1" applyProtection="1">
      <alignment horizontal="left" vertical="center" wrapText="1"/>
    </xf>
    <xf numFmtId="0" fontId="32" fillId="11" borderId="12" xfId="4" applyFont="1" applyFill="1" applyBorder="1" applyAlignment="1" applyProtection="1">
      <alignment horizontal="center" vertical="center"/>
    </xf>
    <xf numFmtId="0" fontId="32" fillId="11" borderId="13" xfId="4" applyFont="1" applyFill="1" applyBorder="1" applyAlignment="1" applyProtection="1">
      <alignment horizontal="center" vertical="center"/>
    </xf>
    <xf numFmtId="0" fontId="32" fillId="11" borderId="14" xfId="4" applyFont="1" applyFill="1" applyBorder="1" applyAlignment="1" applyProtection="1">
      <alignment horizontal="center" vertical="center"/>
    </xf>
    <xf numFmtId="0" fontId="32" fillId="11" borderId="32" xfId="4" applyFont="1" applyFill="1" applyBorder="1" applyAlignment="1" applyProtection="1">
      <alignment horizontal="center" vertical="center"/>
    </xf>
    <xf numFmtId="0" fontId="32" fillId="11" borderId="16" xfId="4" applyFont="1" applyFill="1" applyBorder="1" applyAlignment="1" applyProtection="1">
      <alignment horizontal="center" vertical="center"/>
    </xf>
    <xf numFmtId="0" fontId="32" fillId="11" borderId="33" xfId="4" applyFont="1" applyFill="1" applyBorder="1" applyAlignment="1" applyProtection="1">
      <alignment horizontal="center" vertical="center"/>
    </xf>
    <xf numFmtId="0" fontId="32" fillId="11" borderId="19" xfId="4" applyFont="1" applyFill="1" applyBorder="1" applyAlignment="1" applyProtection="1">
      <alignment horizontal="center" vertical="center"/>
    </xf>
    <xf numFmtId="0" fontId="32" fillId="11" borderId="0" xfId="4" applyFont="1" applyFill="1" applyBorder="1" applyAlignment="1" applyProtection="1">
      <alignment horizontal="center" vertical="center"/>
    </xf>
    <xf numFmtId="0" fontId="32" fillId="11" borderId="20" xfId="4" applyFont="1" applyFill="1" applyBorder="1" applyAlignment="1" applyProtection="1">
      <alignment horizontal="center" vertical="center"/>
    </xf>
    <xf numFmtId="0" fontId="32" fillId="11" borderId="21" xfId="4" applyFont="1" applyFill="1" applyBorder="1" applyAlignment="1" applyProtection="1">
      <alignment horizontal="center" vertical="center"/>
    </xf>
    <xf numFmtId="0" fontId="32" fillId="11" borderId="27" xfId="4" applyFont="1" applyFill="1" applyBorder="1" applyAlignment="1" applyProtection="1">
      <alignment horizontal="center" vertical="center"/>
    </xf>
    <xf numFmtId="0" fontId="32" fillId="11" borderId="22" xfId="4" applyFont="1" applyFill="1" applyBorder="1" applyAlignment="1" applyProtection="1">
      <alignment horizontal="center" vertical="center"/>
    </xf>
    <xf numFmtId="0" fontId="5" fillId="0" borderId="105" xfId="0" applyFont="1" applyBorder="1" applyAlignment="1" applyProtection="1">
      <alignment horizontal="left"/>
    </xf>
    <xf numFmtId="0" fontId="5" fillId="0" borderId="83" xfId="0" applyFont="1" applyBorder="1" applyAlignment="1" applyProtection="1">
      <alignment horizontal="left"/>
    </xf>
    <xf numFmtId="0" fontId="5" fillId="0" borderId="93" xfId="0" applyFont="1" applyBorder="1" applyAlignment="1" applyProtection="1">
      <alignment horizontal="left"/>
    </xf>
    <xf numFmtId="0" fontId="5" fillId="0" borderId="106" xfId="0" applyFont="1" applyBorder="1" applyAlignment="1" applyProtection="1">
      <alignment horizontal="left"/>
    </xf>
    <xf numFmtId="0" fontId="5" fillId="0" borderId="95" xfId="0" applyFont="1" applyBorder="1" applyAlignment="1" applyProtection="1">
      <alignment horizontal="left"/>
    </xf>
    <xf numFmtId="0" fontId="5" fillId="0" borderId="96" xfId="0" applyFont="1" applyBorder="1" applyAlignment="1" applyProtection="1">
      <alignment horizontal="left"/>
    </xf>
    <xf numFmtId="0" fontId="37" fillId="0" borderId="82" xfId="7" applyFont="1" applyBorder="1" applyAlignment="1" applyProtection="1">
      <alignment horizontal="left"/>
      <protection locked="0"/>
    </xf>
    <xf numFmtId="0" fontId="37" fillId="0" borderId="83" xfId="7" applyFont="1" applyBorder="1" applyAlignment="1" applyProtection="1">
      <alignment horizontal="left"/>
      <protection locked="0"/>
    </xf>
    <xf numFmtId="0" fontId="37" fillId="0" borderId="93" xfId="7" applyFont="1" applyBorder="1" applyAlignment="1" applyProtection="1">
      <alignment horizontal="left"/>
      <protection locked="0"/>
    </xf>
    <xf numFmtId="0" fontId="37" fillId="0" borderId="86" xfId="7" applyFont="1" applyBorder="1" applyAlignment="1" applyProtection="1">
      <alignment horizontal="left"/>
      <protection locked="0"/>
    </xf>
    <xf numFmtId="0" fontId="37" fillId="0" borderId="100" xfId="7" applyFont="1" applyBorder="1" applyAlignment="1" applyProtection="1">
      <alignment horizontal="left"/>
      <protection locked="0"/>
    </xf>
    <xf numFmtId="0" fontId="10" fillId="5" borderId="29" xfId="0" applyFont="1" applyFill="1" applyBorder="1" applyAlignment="1" applyProtection="1">
      <alignment horizontal="left"/>
    </xf>
    <xf numFmtId="0" fontId="10" fillId="5" borderId="15" xfId="0" applyFont="1" applyFill="1" applyBorder="1" applyAlignment="1" applyProtection="1">
      <alignment horizontal="left"/>
    </xf>
    <xf numFmtId="0" fontId="10" fillId="5" borderId="30" xfId="0" applyFont="1" applyFill="1" applyBorder="1" applyAlignment="1" applyProtection="1">
      <alignment horizontal="left"/>
    </xf>
    <xf numFmtId="0" fontId="7" fillId="6" borderId="29" xfId="4" applyFont="1" applyBorder="1" applyAlignment="1" applyProtection="1">
      <alignment horizontal="left" vertical="center"/>
    </xf>
    <xf numFmtId="0" fontId="7" fillId="6" borderId="15" xfId="4" applyFont="1" applyBorder="1" applyAlignment="1" applyProtection="1">
      <alignment horizontal="left" vertical="center"/>
    </xf>
    <xf numFmtId="0" fontId="7" fillId="6" borderId="30" xfId="4" applyFont="1" applyBorder="1" applyAlignment="1" applyProtection="1">
      <alignment horizontal="left" vertical="center"/>
    </xf>
    <xf numFmtId="0" fontId="37" fillId="0" borderId="29" xfId="7" applyFont="1" applyBorder="1" applyAlignment="1" applyProtection="1">
      <alignment horizontal="left"/>
      <protection locked="0"/>
    </xf>
    <xf numFmtId="0" fontId="37" fillId="0" borderId="15" xfId="7" applyFont="1" applyBorder="1" applyAlignment="1" applyProtection="1">
      <alignment horizontal="left"/>
      <protection locked="0"/>
    </xf>
    <xf numFmtId="0" fontId="37" fillId="0" borderId="30" xfId="7" applyFont="1" applyBorder="1" applyAlignment="1" applyProtection="1">
      <alignment horizontal="left"/>
      <protection locked="0"/>
    </xf>
    <xf numFmtId="0" fontId="10" fillId="0" borderId="29" xfId="0" applyFont="1" applyFill="1" applyBorder="1" applyAlignment="1" applyProtection="1">
      <alignment horizontal="center"/>
    </xf>
    <xf numFmtId="0" fontId="10" fillId="0" borderId="15" xfId="0" applyFont="1" applyFill="1" applyBorder="1" applyAlignment="1" applyProtection="1">
      <alignment horizontal="center"/>
    </xf>
    <xf numFmtId="0" fontId="10" fillId="0" borderId="30" xfId="0" applyFont="1" applyFill="1" applyBorder="1" applyAlignment="1" applyProtection="1">
      <alignment horizontal="center"/>
    </xf>
    <xf numFmtId="0" fontId="5" fillId="0" borderId="111" xfId="0" applyFont="1" applyBorder="1" applyAlignment="1" applyProtection="1">
      <alignment horizontal="left"/>
    </xf>
    <xf numFmtId="0" fontId="5" fillId="0" borderId="115" xfId="0" applyFont="1" applyBorder="1" applyAlignment="1" applyProtection="1">
      <alignment horizontal="left"/>
    </xf>
    <xf numFmtId="0" fontId="5" fillId="0" borderId="112" xfId="0" applyFont="1" applyBorder="1" applyAlignment="1" applyProtection="1">
      <alignment horizontal="left"/>
    </xf>
    <xf numFmtId="0" fontId="16" fillId="5" borderId="29" xfId="0" applyFont="1" applyFill="1" applyBorder="1" applyAlignment="1" applyProtection="1">
      <alignment horizontal="left"/>
    </xf>
    <xf numFmtId="0" fontId="16" fillId="5" borderId="30" xfId="0" applyFont="1" applyFill="1" applyBorder="1" applyAlignment="1" applyProtection="1">
      <alignment horizontal="left"/>
    </xf>
    <xf numFmtId="0" fontId="7" fillId="13" borderId="32" xfId="4" applyFont="1" applyFill="1" applyBorder="1" applyAlignment="1" applyProtection="1">
      <alignment horizontal="left" vertical="center" wrapText="1"/>
    </xf>
    <xf numFmtId="0" fontId="7" fillId="13" borderId="16" xfId="4" applyFont="1" applyFill="1" applyBorder="1" applyAlignment="1" applyProtection="1">
      <alignment horizontal="left" vertical="center" wrapText="1"/>
    </xf>
    <xf numFmtId="0" fontId="7" fillId="13" borderId="33" xfId="4" applyFont="1" applyFill="1" applyBorder="1" applyAlignment="1" applyProtection="1">
      <alignment horizontal="left" vertical="center" wrapText="1"/>
    </xf>
    <xf numFmtId="0" fontId="7" fillId="13" borderId="19" xfId="4" applyFont="1" applyFill="1" applyBorder="1" applyAlignment="1" applyProtection="1">
      <alignment horizontal="left" vertical="center" wrapText="1"/>
    </xf>
    <xf numFmtId="0" fontId="7" fillId="13" borderId="0" xfId="4" applyFont="1" applyFill="1" applyBorder="1" applyAlignment="1" applyProtection="1">
      <alignment horizontal="left" vertical="center" wrapText="1"/>
    </xf>
    <xf numFmtId="0" fontId="7" fillId="13" borderId="20" xfId="4" applyFont="1" applyFill="1" applyBorder="1" applyAlignment="1" applyProtection="1">
      <alignment horizontal="left" vertical="center" wrapText="1"/>
    </xf>
    <xf numFmtId="0" fontId="5" fillId="12" borderId="32" xfId="0" applyFont="1" applyFill="1" applyBorder="1" applyAlignment="1" applyProtection="1">
      <alignment horizontal="left" vertical="top" wrapText="1"/>
      <protection locked="0"/>
    </xf>
    <xf numFmtId="0" fontId="5" fillId="12" borderId="16" xfId="0" applyFont="1" applyFill="1" applyBorder="1" applyAlignment="1" applyProtection="1">
      <alignment horizontal="left" vertical="top" wrapText="1"/>
      <protection locked="0"/>
    </xf>
    <xf numFmtId="0" fontId="5" fillId="12" borderId="33" xfId="0" applyFont="1" applyFill="1" applyBorder="1" applyAlignment="1" applyProtection="1">
      <alignment horizontal="left" vertical="top" wrapText="1"/>
      <protection locked="0"/>
    </xf>
    <xf numFmtId="0" fontId="5" fillId="12" borderId="21" xfId="0" applyFont="1" applyFill="1" applyBorder="1" applyAlignment="1" applyProtection="1">
      <alignment horizontal="left" vertical="top" wrapText="1"/>
      <protection locked="0"/>
    </xf>
    <xf numFmtId="0" fontId="5" fillId="12" borderId="27" xfId="0" applyFont="1" applyFill="1" applyBorder="1" applyAlignment="1" applyProtection="1">
      <alignment horizontal="left" vertical="top" wrapText="1"/>
      <protection locked="0"/>
    </xf>
    <xf numFmtId="0" fontId="5" fillId="12" borderId="22" xfId="0" applyFont="1" applyFill="1" applyBorder="1" applyAlignment="1" applyProtection="1">
      <alignment horizontal="left" vertical="top" wrapText="1"/>
      <protection locked="0"/>
    </xf>
    <xf numFmtId="0" fontId="21" fillId="0" borderId="29" xfId="0" applyFont="1" applyBorder="1" applyAlignment="1" applyProtection="1">
      <alignment horizontal="left" vertical="center"/>
    </xf>
    <xf numFmtId="0" fontId="21" fillId="0" borderId="15" xfId="0" applyFont="1" applyBorder="1" applyAlignment="1" applyProtection="1">
      <alignment horizontal="left" vertical="center"/>
    </xf>
    <xf numFmtId="0" fontId="21" fillId="0" borderId="30" xfId="0" applyFont="1" applyBorder="1" applyAlignment="1" applyProtection="1">
      <alignment horizontal="left" vertical="center"/>
    </xf>
    <xf numFmtId="0" fontId="7" fillId="6" borderId="17" xfId="4" applyFont="1" applyBorder="1" applyAlignment="1" applyProtection="1">
      <alignment horizontal="left" vertical="top"/>
    </xf>
    <xf numFmtId="0" fontId="7" fillId="6" borderId="23" xfId="4" applyFont="1" applyBorder="1" applyAlignment="1" applyProtection="1">
      <alignment horizontal="left" vertical="top"/>
    </xf>
    <xf numFmtId="0" fontId="7" fillId="6" borderId="18" xfId="4" applyFont="1" applyBorder="1" applyAlignment="1" applyProtection="1">
      <alignment horizontal="left" vertical="top"/>
    </xf>
    <xf numFmtId="0" fontId="10" fillId="12" borderId="41" xfId="5" applyFont="1" applyFill="1" applyBorder="1" applyAlignment="1" applyProtection="1">
      <alignment horizontal="left" vertical="top"/>
      <protection locked="0"/>
    </xf>
    <xf numFmtId="0" fontId="10" fillId="12" borderId="6" xfId="5" applyFont="1" applyFill="1" applyBorder="1" applyAlignment="1" applyProtection="1">
      <alignment horizontal="left" vertical="top"/>
      <protection locked="0"/>
    </xf>
    <xf numFmtId="0" fontId="10" fillId="12" borderId="42" xfId="5" applyFont="1" applyFill="1" applyBorder="1" applyAlignment="1" applyProtection="1">
      <alignment horizontal="left" vertical="top"/>
      <protection locked="0"/>
    </xf>
    <xf numFmtId="0" fontId="10" fillId="12" borderId="19" xfId="5" applyFont="1" applyFill="1" applyBorder="1" applyAlignment="1" applyProtection="1">
      <alignment horizontal="left" vertical="top"/>
      <protection locked="0"/>
    </xf>
    <xf numFmtId="0" fontId="10" fillId="12" borderId="0" xfId="5" applyFont="1" applyFill="1" applyBorder="1" applyAlignment="1" applyProtection="1">
      <alignment horizontal="left" vertical="top"/>
      <protection locked="0"/>
    </xf>
    <xf numFmtId="0" fontId="10" fillId="12" borderId="20" xfId="5" applyFont="1" applyFill="1" applyBorder="1" applyAlignment="1" applyProtection="1">
      <alignment horizontal="left" vertical="top"/>
      <protection locked="0"/>
    </xf>
    <xf numFmtId="0" fontId="10" fillId="12" borderId="21" xfId="5" applyFont="1" applyFill="1" applyBorder="1" applyAlignment="1" applyProtection="1">
      <alignment horizontal="left" vertical="top"/>
      <protection locked="0"/>
    </xf>
    <xf numFmtId="0" fontId="10" fillId="12" borderId="27" xfId="5" applyFont="1" applyFill="1" applyBorder="1" applyAlignment="1" applyProtection="1">
      <alignment horizontal="left" vertical="top"/>
      <protection locked="0"/>
    </xf>
    <xf numFmtId="0" fontId="10" fillId="12" borderId="22" xfId="5" applyFont="1" applyFill="1" applyBorder="1" applyAlignment="1" applyProtection="1">
      <alignment horizontal="left" vertical="top"/>
      <protection locked="0"/>
    </xf>
    <xf numFmtId="0" fontId="15" fillId="0" borderId="43"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44" xfId="0" applyFont="1" applyFill="1" applyBorder="1" applyAlignment="1" applyProtection="1">
      <alignment horizontal="left" vertical="center" wrapText="1"/>
    </xf>
    <xf numFmtId="0" fontId="5" fillId="12" borderId="31" xfId="2" applyFont="1" applyFill="1" applyBorder="1" applyAlignment="1" applyProtection="1">
      <alignment horizontal="left" vertical="top" wrapText="1"/>
      <protection locked="0"/>
    </xf>
    <xf numFmtId="0" fontId="5" fillId="12" borderId="16" xfId="2" applyFont="1" applyFill="1" applyBorder="1" applyAlignment="1" applyProtection="1">
      <alignment horizontal="left" vertical="top" wrapText="1"/>
      <protection locked="0"/>
    </xf>
    <xf numFmtId="0" fontId="5" fillId="12" borderId="33" xfId="2" applyFont="1" applyFill="1" applyBorder="1" applyAlignment="1" applyProtection="1">
      <alignment horizontal="left" vertical="top" wrapText="1"/>
      <protection locked="0"/>
    </xf>
    <xf numFmtId="0" fontId="5" fillId="12" borderId="3" xfId="2" applyFont="1" applyFill="1" applyBorder="1" applyAlignment="1" applyProtection="1">
      <alignment horizontal="left" vertical="top" wrapText="1"/>
      <protection locked="0"/>
    </xf>
    <xf numFmtId="0" fontId="5" fillId="12" borderId="0" xfId="2" applyFont="1" applyFill="1" applyBorder="1" applyAlignment="1" applyProtection="1">
      <alignment horizontal="left" vertical="top" wrapText="1"/>
      <protection locked="0"/>
    </xf>
    <xf numFmtId="0" fontId="5" fillId="12" borderId="20" xfId="2" applyFont="1" applyFill="1" applyBorder="1" applyAlignment="1" applyProtection="1">
      <alignment horizontal="left" vertical="top" wrapText="1"/>
      <protection locked="0"/>
    </xf>
    <xf numFmtId="0" fontId="5" fillId="12" borderId="4" xfId="2" applyFont="1" applyFill="1" applyBorder="1" applyAlignment="1" applyProtection="1">
      <alignment horizontal="left" vertical="top" wrapText="1"/>
      <protection locked="0"/>
    </xf>
    <xf numFmtId="0" fontId="5" fillId="12" borderId="5" xfId="2" applyFont="1" applyFill="1" applyBorder="1" applyAlignment="1" applyProtection="1">
      <alignment horizontal="left" vertical="top" wrapText="1"/>
      <protection locked="0"/>
    </xf>
    <xf numFmtId="0" fontId="5" fillId="12" borderId="34" xfId="2" applyFont="1" applyFill="1" applyBorder="1" applyAlignment="1" applyProtection="1">
      <alignment horizontal="left" vertical="top" wrapText="1"/>
      <protection locked="0"/>
    </xf>
    <xf numFmtId="0" fontId="15" fillId="0" borderId="45" xfId="0" applyFont="1" applyFill="1" applyBorder="1" applyAlignment="1" applyProtection="1">
      <alignment horizontal="left" vertical="center" wrapText="1"/>
    </xf>
    <xf numFmtId="0" fontId="5" fillId="12" borderId="2" xfId="2" applyFont="1" applyFill="1" applyBorder="1" applyAlignment="1" applyProtection="1">
      <alignment horizontal="left" vertical="top" wrapText="1"/>
      <protection locked="0"/>
    </xf>
    <xf numFmtId="0" fontId="5" fillId="12" borderId="6" xfId="2" applyFont="1" applyFill="1" applyBorder="1" applyAlignment="1" applyProtection="1">
      <alignment horizontal="left" vertical="top" wrapText="1"/>
      <protection locked="0"/>
    </xf>
    <xf numFmtId="0" fontId="5" fillId="12" borderId="42" xfId="2" applyFont="1" applyFill="1" applyBorder="1" applyAlignment="1" applyProtection="1">
      <alignment horizontal="left" vertical="top" wrapText="1"/>
      <protection locked="0"/>
    </xf>
    <xf numFmtId="0" fontId="5" fillId="12" borderId="19" xfId="0" applyFont="1" applyFill="1" applyBorder="1" applyAlignment="1" applyProtection="1">
      <alignment horizontal="left" vertical="top" wrapText="1"/>
      <protection locked="0"/>
    </xf>
    <xf numFmtId="0" fontId="5" fillId="12" borderId="0" xfId="0" applyFont="1" applyFill="1" applyBorder="1" applyAlignment="1" applyProtection="1">
      <alignment horizontal="left" vertical="top" wrapText="1"/>
      <protection locked="0"/>
    </xf>
    <xf numFmtId="0" fontId="5" fillId="12" borderId="20" xfId="0" applyFont="1" applyFill="1" applyBorder="1" applyAlignment="1" applyProtection="1">
      <alignment horizontal="left" vertical="top" wrapText="1"/>
      <protection locked="0"/>
    </xf>
    <xf numFmtId="0" fontId="15" fillId="0" borderId="26" xfId="0" applyFont="1" applyFill="1" applyBorder="1" applyAlignment="1" applyProtection="1">
      <alignment horizontal="left" vertical="center"/>
    </xf>
    <xf numFmtId="0" fontId="15" fillId="0" borderId="44" xfId="0" applyFont="1" applyFill="1" applyBorder="1" applyAlignment="1" applyProtection="1">
      <alignment horizontal="left" vertical="center"/>
    </xf>
    <xf numFmtId="0" fontId="15" fillId="0" borderId="45" xfId="0" applyFont="1" applyFill="1" applyBorder="1" applyAlignment="1" applyProtection="1">
      <alignment horizontal="left" vertical="center"/>
    </xf>
    <xf numFmtId="0" fontId="15" fillId="0" borderId="46" xfId="0" applyFont="1" applyFill="1" applyBorder="1" applyAlignment="1" applyProtection="1">
      <alignment horizontal="left" vertical="center"/>
    </xf>
    <xf numFmtId="0" fontId="5" fillId="12" borderId="47" xfId="2" applyFont="1" applyFill="1" applyBorder="1" applyAlignment="1" applyProtection="1">
      <alignment horizontal="left" vertical="top" wrapText="1"/>
      <protection locked="0"/>
    </xf>
    <xf numFmtId="0" fontId="5" fillId="12" borderId="27" xfId="2" applyFont="1" applyFill="1" applyBorder="1" applyAlignment="1" applyProtection="1">
      <alignment horizontal="left" vertical="top" wrapText="1"/>
      <protection locked="0"/>
    </xf>
    <xf numFmtId="0" fontId="5" fillId="12" borderId="22" xfId="2" applyFont="1" applyFill="1" applyBorder="1" applyAlignment="1" applyProtection="1">
      <alignment horizontal="left" vertical="top" wrapText="1"/>
      <protection locked="0"/>
    </xf>
    <xf numFmtId="0" fontId="16" fillId="5" borderId="15" xfId="0" applyFont="1" applyFill="1" applyBorder="1" applyAlignment="1" applyProtection="1">
      <alignment horizontal="left"/>
    </xf>
    <xf numFmtId="14" fontId="5" fillId="12" borderId="63" xfId="0" applyNumberFormat="1" applyFont="1" applyFill="1" applyBorder="1" applyAlignment="1" applyProtection="1">
      <alignment horizontal="left"/>
      <protection locked="0"/>
    </xf>
    <xf numFmtId="14" fontId="5" fillId="12" borderId="18" xfId="0" applyNumberFormat="1" applyFont="1" applyFill="1" applyBorder="1" applyAlignment="1" applyProtection="1">
      <alignment horizontal="left"/>
      <protection locked="0"/>
    </xf>
    <xf numFmtId="0" fontId="5" fillId="12" borderId="67" xfId="0" applyNumberFormat="1" applyFont="1" applyFill="1" applyBorder="1" applyAlignment="1" applyProtection="1">
      <alignment horizontal="left"/>
      <protection locked="0"/>
    </xf>
    <xf numFmtId="0" fontId="5" fillId="12" borderId="68" xfId="0" applyNumberFormat="1" applyFont="1" applyFill="1" applyBorder="1" applyAlignment="1" applyProtection="1">
      <alignment horizontal="left"/>
      <protection locked="0"/>
    </xf>
    <xf numFmtId="0" fontId="17" fillId="0" borderId="72" xfId="0" applyFont="1" applyBorder="1" applyAlignment="1" applyProtection="1">
      <alignment horizontal="left" wrapText="1"/>
    </xf>
    <xf numFmtId="0" fontId="17" fillId="0" borderId="73" xfId="0" applyFont="1" applyBorder="1" applyAlignment="1" applyProtection="1">
      <alignment horizontal="left" wrapText="1"/>
    </xf>
    <xf numFmtId="0" fontId="17" fillId="0" borderId="74" xfId="0" applyFont="1" applyBorder="1" applyAlignment="1" applyProtection="1">
      <alignment horizontal="left" wrapText="1"/>
    </xf>
    <xf numFmtId="0" fontId="10" fillId="0" borderId="4" xfId="0" applyFont="1" applyBorder="1" applyAlignment="1" applyProtection="1">
      <alignment horizontal="center"/>
      <protection locked="0"/>
    </xf>
    <xf numFmtId="0" fontId="10" fillId="0" borderId="34" xfId="0" applyFont="1" applyBorder="1" applyAlignment="1" applyProtection="1">
      <alignment horizontal="center"/>
      <protection locked="0"/>
    </xf>
    <xf numFmtId="0" fontId="10" fillId="0" borderId="10" xfId="0" applyFont="1" applyBorder="1" applyAlignment="1" applyProtection="1">
      <alignment horizontal="center"/>
    </xf>
    <xf numFmtId="0" fontId="10" fillId="0" borderId="25" xfId="0" applyFont="1" applyBorder="1" applyAlignment="1" applyProtection="1">
      <alignment horizontal="center"/>
    </xf>
    <xf numFmtId="0" fontId="10" fillId="0" borderId="4" xfId="0" applyFont="1" applyBorder="1" applyAlignment="1" applyProtection="1">
      <alignment horizontal="center"/>
    </xf>
    <xf numFmtId="0" fontId="10" fillId="0" borderId="34" xfId="0" applyFont="1" applyBorder="1" applyAlignment="1" applyProtection="1">
      <alignment horizontal="center"/>
    </xf>
    <xf numFmtId="0" fontId="17" fillId="0" borderId="72" xfId="0" applyFont="1" applyFill="1" applyBorder="1" applyAlignment="1" applyProtection="1">
      <alignment horizontal="left" wrapText="1"/>
    </xf>
    <xf numFmtId="0" fontId="17" fillId="0" borderId="73" xfId="0" applyFont="1" applyFill="1" applyBorder="1" applyAlignment="1" applyProtection="1">
      <alignment horizontal="left" wrapText="1"/>
    </xf>
    <xf numFmtId="0" fontId="17" fillId="0" borderId="74" xfId="0" applyFont="1" applyFill="1" applyBorder="1" applyAlignment="1" applyProtection="1">
      <alignment horizontal="left" wrapText="1"/>
    </xf>
    <xf numFmtId="0" fontId="10" fillId="13" borderId="122" xfId="0" applyFont="1" applyFill="1" applyBorder="1" applyAlignment="1" applyProtection="1">
      <alignment horizontal="left"/>
    </xf>
    <xf numFmtId="0" fontId="10" fillId="13" borderId="124" xfId="0" applyFont="1" applyFill="1" applyBorder="1" applyAlignment="1" applyProtection="1">
      <alignment horizontal="left"/>
    </xf>
    <xf numFmtId="0" fontId="10" fillId="13" borderId="68" xfId="0" applyFont="1" applyFill="1" applyBorder="1" applyAlignment="1" applyProtection="1">
      <alignment horizontal="left"/>
    </xf>
    <xf numFmtId="0" fontId="5" fillId="0" borderId="19" xfId="0" applyFont="1" applyBorder="1" applyAlignment="1" applyProtection="1">
      <alignment horizontal="center"/>
    </xf>
    <xf numFmtId="0" fontId="5" fillId="0" borderId="0" xfId="0" applyFont="1" applyBorder="1" applyAlignment="1" applyProtection="1">
      <alignment horizontal="center"/>
    </xf>
    <xf numFmtId="0" fontId="5" fillId="0" borderId="20" xfId="0" applyFont="1" applyBorder="1" applyAlignment="1" applyProtection="1">
      <alignment horizontal="center"/>
    </xf>
    <xf numFmtId="0" fontId="5" fillId="0" borderId="50" xfId="0" applyFont="1" applyBorder="1" applyAlignment="1" applyProtection="1">
      <alignment horizontal="center"/>
    </xf>
    <xf numFmtId="0" fontId="5" fillId="0" borderId="43"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21" fillId="0" borderId="21" xfId="0" applyFont="1" applyBorder="1" applyAlignment="1" applyProtection="1">
      <alignment horizontal="left" wrapText="1"/>
    </xf>
    <xf numFmtId="0" fontId="21" fillId="0" borderId="27" xfId="0" applyFont="1" applyBorder="1" applyAlignment="1" applyProtection="1">
      <alignment horizontal="left" wrapText="1"/>
    </xf>
    <xf numFmtId="0" fontId="21" fillId="0" borderId="22" xfId="0" applyFont="1" applyBorder="1" applyAlignment="1" applyProtection="1">
      <alignment horizontal="left" wrapText="1"/>
    </xf>
    <xf numFmtId="0" fontId="5" fillId="0" borderId="115" xfId="0" applyFont="1" applyBorder="1" applyAlignment="1" applyProtection="1">
      <alignment horizontal="center"/>
    </xf>
    <xf numFmtId="0" fontId="5" fillId="0" borderId="112" xfId="0" applyFont="1" applyBorder="1" applyAlignment="1" applyProtection="1">
      <alignment horizontal="center"/>
    </xf>
    <xf numFmtId="0" fontId="5" fillId="0" borderId="83" xfId="0" applyFont="1" applyBorder="1" applyAlignment="1" applyProtection="1">
      <alignment horizontal="center"/>
    </xf>
    <xf numFmtId="0" fontId="5" fillId="0" borderId="93" xfId="0" applyFont="1" applyBorder="1" applyAlignment="1" applyProtection="1">
      <alignment horizontal="center"/>
    </xf>
    <xf numFmtId="0" fontId="5" fillId="0" borderId="125" xfId="0" applyFont="1" applyBorder="1" applyAlignment="1" applyProtection="1">
      <alignment horizontal="center"/>
    </xf>
    <xf numFmtId="0" fontId="5" fillId="0" borderId="126" xfId="0" applyFont="1" applyBorder="1" applyAlignment="1" applyProtection="1">
      <alignment horizontal="center"/>
    </xf>
    <xf numFmtId="0" fontId="5" fillId="0" borderId="124" xfId="0" applyFont="1" applyBorder="1" applyAlignment="1" applyProtection="1">
      <alignment horizontal="left"/>
    </xf>
    <xf numFmtId="0" fontId="5" fillId="0" borderId="68" xfId="0" applyFont="1" applyBorder="1" applyAlignment="1" applyProtection="1">
      <alignment horizontal="left"/>
    </xf>
    <xf numFmtId="0" fontId="5" fillId="0" borderId="98" xfId="0" applyFont="1" applyBorder="1" applyAlignment="1" applyProtection="1">
      <alignment horizontal="left"/>
    </xf>
    <xf numFmtId="0" fontId="5" fillId="0" borderId="99" xfId="0" applyFont="1" applyBorder="1" applyAlignment="1" applyProtection="1">
      <alignment horizontal="left"/>
    </xf>
    <xf numFmtId="0" fontId="12" fillId="0" borderId="82" xfId="0" applyFont="1" applyBorder="1" applyAlignment="1" applyProtection="1">
      <alignment horizontal="left"/>
    </xf>
    <xf numFmtId="0" fontId="12" fillId="0" borderId="93" xfId="0" applyFont="1" applyBorder="1" applyAlignment="1" applyProtection="1">
      <alignment horizontal="left"/>
    </xf>
    <xf numFmtId="0" fontId="12" fillId="0" borderId="82" xfId="0" applyFont="1" applyFill="1" applyBorder="1" applyAlignment="1" applyProtection="1">
      <alignment horizontal="left"/>
    </xf>
    <xf numFmtId="0" fontId="12" fillId="0" borderId="93" xfId="0" applyFont="1" applyFill="1" applyBorder="1" applyAlignment="1" applyProtection="1">
      <alignment horizontal="left"/>
    </xf>
    <xf numFmtId="0" fontId="7" fillId="0" borderId="94" xfId="0" applyFont="1" applyBorder="1" applyAlignment="1" applyProtection="1">
      <alignment horizontal="left"/>
    </xf>
    <xf numFmtId="0" fontId="7" fillId="0" borderId="96" xfId="0" applyFont="1" applyBorder="1" applyAlignment="1" applyProtection="1">
      <alignment horizontal="left"/>
    </xf>
    <xf numFmtId="0" fontId="12" fillId="0" borderId="83" xfId="0" applyFont="1" applyBorder="1" applyAlignment="1" applyProtection="1">
      <alignment horizontal="center"/>
    </xf>
    <xf numFmtId="0" fontId="12" fillId="0" borderId="93" xfId="0" applyFont="1" applyBorder="1" applyAlignment="1" applyProtection="1">
      <alignment horizontal="center"/>
    </xf>
    <xf numFmtId="0" fontId="28" fillId="0" borderId="83" xfId="0" applyFont="1" applyFill="1" applyBorder="1" applyAlignment="1" applyProtection="1">
      <alignment horizontal="center"/>
    </xf>
    <xf numFmtId="0" fontId="28" fillId="0" borderId="93" xfId="0" applyFont="1" applyFill="1" applyBorder="1" applyAlignment="1" applyProtection="1">
      <alignment horizontal="center"/>
    </xf>
    <xf numFmtId="0" fontId="28" fillId="0" borderId="83" xfId="0" applyFont="1" applyFill="1" applyBorder="1" applyAlignment="1" applyProtection="1">
      <alignment horizontal="left"/>
    </xf>
    <xf numFmtId="0" fontId="28" fillId="0" borderId="93" xfId="0" applyFont="1" applyFill="1" applyBorder="1" applyAlignment="1" applyProtection="1">
      <alignment horizontal="left"/>
    </xf>
    <xf numFmtId="0" fontId="7" fillId="5" borderId="29" xfId="0" applyFont="1" applyFill="1" applyBorder="1" applyAlignment="1" applyProtection="1">
      <alignment horizontal="left"/>
    </xf>
    <xf numFmtId="0" fontId="7" fillId="5" borderId="15" xfId="0" applyFont="1" applyFill="1" applyBorder="1" applyAlignment="1" applyProtection="1">
      <alignment horizontal="left"/>
    </xf>
    <xf numFmtId="0" fontId="7" fillId="5" borderId="30" xfId="0" applyFont="1" applyFill="1" applyBorder="1" applyAlignment="1" applyProtection="1">
      <alignment horizontal="left"/>
    </xf>
    <xf numFmtId="0" fontId="21" fillId="0" borderId="83" xfId="0" applyFont="1" applyBorder="1" applyAlignment="1" applyProtection="1">
      <alignment horizontal="left"/>
    </xf>
    <xf numFmtId="0" fontId="21" fillId="0" borderId="93" xfId="0" applyFont="1" applyBorder="1" applyAlignment="1" applyProtection="1">
      <alignment horizontal="left"/>
    </xf>
    <xf numFmtId="0" fontId="28" fillId="0" borderId="83" xfId="0" applyFont="1" applyBorder="1" applyAlignment="1" applyProtection="1">
      <alignment horizontal="left"/>
    </xf>
    <xf numFmtId="0" fontId="28" fillId="0" borderId="93" xfId="0" applyFont="1" applyBorder="1" applyAlignment="1" applyProtection="1">
      <alignment horizontal="left"/>
    </xf>
    <xf numFmtId="0" fontId="21" fillId="0" borderId="89" xfId="0" applyFont="1" applyBorder="1" applyAlignment="1" applyProtection="1">
      <alignment horizontal="center"/>
    </xf>
    <xf numFmtId="0" fontId="21" fillId="0" borderId="82" xfId="0" applyFont="1" applyBorder="1" applyAlignment="1" applyProtection="1">
      <alignment horizontal="center"/>
    </xf>
    <xf numFmtId="0" fontId="28" fillId="0" borderId="83" xfId="0" applyFont="1" applyBorder="1" applyAlignment="1" applyProtection="1">
      <alignment horizontal="center"/>
    </xf>
    <xf numFmtId="0" fontId="28" fillId="0" borderId="93" xfId="0" applyFont="1" applyBorder="1" applyAlignment="1" applyProtection="1">
      <alignment horizontal="center"/>
    </xf>
    <xf numFmtId="0" fontId="12" fillId="0" borderId="12" xfId="0" applyFont="1" applyBorder="1" applyAlignment="1" applyProtection="1">
      <alignment horizontal="center" vertical="center"/>
    </xf>
    <xf numFmtId="0" fontId="12" fillId="0" borderId="118" xfId="0" applyFont="1" applyBorder="1" applyAlignment="1" applyProtection="1">
      <alignment horizontal="center" vertical="center"/>
    </xf>
    <xf numFmtId="0" fontId="28" fillId="0" borderId="29" xfId="0" applyFont="1" applyFill="1" applyBorder="1" applyAlignment="1" applyProtection="1">
      <alignment horizontal="left"/>
    </xf>
    <xf numFmtId="0" fontId="28" fillId="0" borderId="15" xfId="0" applyFont="1" applyFill="1" applyBorder="1" applyAlignment="1" applyProtection="1">
      <alignment horizontal="left"/>
    </xf>
    <xf numFmtId="0" fontId="28" fillId="0" borderId="30" xfId="0" applyFont="1" applyFill="1" applyBorder="1" applyAlignment="1" applyProtection="1">
      <alignment horizontal="left"/>
    </xf>
    <xf numFmtId="0" fontId="12" fillId="0" borderId="49" xfId="0" applyFont="1" applyBorder="1" applyAlignment="1" applyProtection="1">
      <alignment horizontal="center" wrapText="1"/>
    </xf>
    <xf numFmtId="0" fontId="12" fillId="0" borderId="51" xfId="0" applyFont="1" applyBorder="1" applyAlignment="1" applyProtection="1">
      <alignment horizontal="center" wrapText="1"/>
    </xf>
    <xf numFmtId="0" fontId="12" fillId="0" borderId="63" xfId="0" applyFont="1" applyBorder="1" applyAlignment="1" applyProtection="1">
      <alignment horizontal="center" wrapText="1"/>
    </xf>
    <xf numFmtId="0" fontId="10" fillId="8" borderId="29" xfId="0" applyFont="1" applyFill="1" applyBorder="1" applyAlignment="1" applyProtection="1">
      <alignment horizontal="left"/>
    </xf>
    <xf numFmtId="0" fontId="10" fillId="8" borderId="15" xfId="0" applyFont="1" applyFill="1" applyBorder="1" applyAlignment="1" applyProtection="1">
      <alignment horizontal="left"/>
    </xf>
    <xf numFmtId="0" fontId="10" fillId="8" borderId="30" xfId="0" applyFont="1" applyFill="1" applyBorder="1" applyAlignment="1" applyProtection="1">
      <alignment horizontal="left"/>
    </xf>
    <xf numFmtId="0" fontId="5" fillId="12" borderId="32" xfId="0" applyFont="1" applyFill="1" applyBorder="1" applyAlignment="1" applyProtection="1">
      <alignment horizontal="center"/>
      <protection locked="0"/>
    </xf>
    <xf numFmtId="0" fontId="5" fillId="12" borderId="16" xfId="0" applyFont="1" applyFill="1" applyBorder="1" applyAlignment="1" applyProtection="1">
      <alignment horizontal="center"/>
      <protection locked="0"/>
    </xf>
    <xf numFmtId="0" fontId="5" fillId="12" borderId="33" xfId="0" applyFont="1" applyFill="1" applyBorder="1" applyAlignment="1" applyProtection="1">
      <alignment horizontal="center"/>
      <protection locked="0"/>
    </xf>
    <xf numFmtId="0" fontId="5" fillId="12" borderId="19" xfId="0" applyFont="1" applyFill="1" applyBorder="1" applyAlignment="1" applyProtection="1">
      <alignment horizontal="center"/>
      <protection locked="0"/>
    </xf>
    <xf numFmtId="0" fontId="5" fillId="12" borderId="0" xfId="0" applyFont="1" applyFill="1" applyBorder="1" applyAlignment="1" applyProtection="1">
      <alignment horizontal="center"/>
      <protection locked="0"/>
    </xf>
    <xf numFmtId="0" fontId="5" fillId="12" borderId="20" xfId="0" applyFont="1" applyFill="1" applyBorder="1" applyAlignment="1" applyProtection="1">
      <alignment horizontal="center"/>
      <protection locked="0"/>
    </xf>
    <xf numFmtId="0" fontId="5" fillId="12" borderId="21" xfId="0" applyFont="1" applyFill="1" applyBorder="1" applyAlignment="1" applyProtection="1">
      <alignment horizontal="center"/>
      <protection locked="0"/>
    </xf>
    <xf numFmtId="0" fontId="5" fillId="12" borderId="27" xfId="0" applyFont="1" applyFill="1" applyBorder="1" applyAlignment="1" applyProtection="1">
      <alignment horizontal="center"/>
      <protection locked="0"/>
    </xf>
    <xf numFmtId="0" fontId="5" fillId="12" borderId="22" xfId="0" applyFont="1" applyFill="1" applyBorder="1" applyAlignment="1" applyProtection="1">
      <alignment horizontal="center"/>
      <protection locked="0"/>
    </xf>
    <xf numFmtId="0" fontId="5" fillId="12" borderId="32" xfId="0" applyFont="1" applyFill="1" applyBorder="1" applyAlignment="1" applyProtection="1">
      <alignment horizontal="left" vertical="top"/>
      <protection locked="0"/>
    </xf>
    <xf numFmtId="0" fontId="5" fillId="12" borderId="16" xfId="0" applyFont="1" applyFill="1" applyBorder="1" applyAlignment="1" applyProtection="1">
      <alignment horizontal="left" vertical="top"/>
      <protection locked="0"/>
    </xf>
    <xf numFmtId="0" fontId="5" fillId="12" borderId="33" xfId="0" applyFont="1" applyFill="1" applyBorder="1" applyAlignment="1" applyProtection="1">
      <alignment horizontal="left" vertical="top"/>
      <protection locked="0"/>
    </xf>
    <xf numFmtId="0" fontId="5" fillId="12" borderId="19" xfId="0" applyFont="1" applyFill="1" applyBorder="1" applyAlignment="1" applyProtection="1">
      <alignment horizontal="left" vertical="top"/>
      <protection locked="0"/>
    </xf>
    <xf numFmtId="0" fontId="5" fillId="12" borderId="0" xfId="0" applyFont="1" applyFill="1" applyBorder="1" applyAlignment="1" applyProtection="1">
      <alignment horizontal="left" vertical="top"/>
      <protection locked="0"/>
    </xf>
    <xf numFmtId="0" fontId="5" fillId="12" borderId="20" xfId="0" applyFont="1" applyFill="1" applyBorder="1" applyAlignment="1" applyProtection="1">
      <alignment horizontal="left" vertical="top"/>
      <protection locked="0"/>
    </xf>
    <xf numFmtId="0" fontId="5" fillId="12" borderId="21" xfId="0" applyFont="1" applyFill="1" applyBorder="1" applyAlignment="1" applyProtection="1">
      <alignment horizontal="left" vertical="top"/>
      <protection locked="0"/>
    </xf>
    <xf numFmtId="0" fontId="5" fillId="12" borderId="27" xfId="0" applyFont="1" applyFill="1" applyBorder="1" applyAlignment="1" applyProtection="1">
      <alignment horizontal="left" vertical="top"/>
      <protection locked="0"/>
    </xf>
    <xf numFmtId="0" fontId="5" fillId="12" borderId="22" xfId="0" applyFont="1" applyFill="1" applyBorder="1" applyAlignment="1" applyProtection="1">
      <alignment horizontal="left" vertical="top"/>
      <protection locked="0"/>
    </xf>
    <xf numFmtId="0" fontId="5" fillId="0" borderId="35" xfId="0" applyFont="1" applyBorder="1" applyAlignment="1" applyProtection="1">
      <alignment horizontal="center"/>
    </xf>
    <xf numFmtId="0" fontId="5" fillId="0" borderId="1" xfId="0" applyFont="1" applyBorder="1" applyAlignment="1" applyProtection="1">
      <alignment horizontal="center"/>
    </xf>
    <xf numFmtId="0" fontId="5" fillId="0" borderId="1" xfId="0" applyFont="1" applyBorder="1" applyAlignment="1" applyProtection="1">
      <alignment horizontal="left"/>
    </xf>
    <xf numFmtId="0" fontId="5" fillId="0" borderId="37" xfId="0" applyFont="1" applyBorder="1" applyAlignment="1" applyProtection="1">
      <alignment horizontal="center"/>
    </xf>
    <xf numFmtId="0" fontId="5" fillId="0" borderId="38" xfId="0" applyFont="1" applyBorder="1" applyAlignment="1" applyProtection="1">
      <alignment horizontal="center"/>
    </xf>
    <xf numFmtId="0" fontId="5" fillId="0" borderId="38" xfId="0" applyFont="1" applyBorder="1" applyAlignment="1" applyProtection="1">
      <alignment horizontal="left"/>
    </xf>
    <xf numFmtId="0" fontId="5" fillId="5" borderId="28" xfId="0" applyFont="1" applyFill="1" applyBorder="1" applyAlignment="1" applyProtection="1">
      <alignment horizontal="center"/>
    </xf>
    <xf numFmtId="0" fontId="5" fillId="5" borderId="24" xfId="0" applyFont="1" applyFill="1" applyBorder="1" applyAlignment="1" applyProtection="1">
      <alignment horizontal="center"/>
    </xf>
    <xf numFmtId="0" fontId="5" fillId="5" borderId="25" xfId="0" applyFont="1" applyFill="1" applyBorder="1" applyAlignment="1" applyProtection="1">
      <alignment horizontal="center"/>
    </xf>
    <xf numFmtId="0" fontId="10" fillId="0" borderId="43" xfId="0" applyFont="1" applyBorder="1" applyAlignment="1" applyProtection="1">
      <alignment horizontal="center"/>
    </xf>
    <xf numFmtId="0" fontId="10" fillId="0" borderId="48" xfId="0" applyFont="1" applyBorder="1" applyAlignment="1" applyProtection="1">
      <alignment horizontal="center"/>
    </xf>
    <xf numFmtId="0" fontId="5" fillId="0" borderId="49" xfId="0" applyFont="1" applyBorder="1" applyAlignment="1" applyProtection="1">
      <alignment horizontal="center"/>
    </xf>
    <xf numFmtId="0" fontId="5" fillId="0" borderId="50" xfId="0" applyFont="1" applyBorder="1" applyAlignment="1" applyProtection="1">
      <alignment horizontal="left"/>
    </xf>
    <xf numFmtId="0" fontId="12" fillId="13" borderId="35" xfId="4" applyFont="1" applyFill="1" applyBorder="1" applyAlignment="1" applyProtection="1">
      <alignment horizontal="left" vertical="center" wrapText="1"/>
    </xf>
    <xf numFmtId="0" fontId="12" fillId="13" borderId="1" xfId="4" applyFont="1" applyFill="1" applyBorder="1" applyAlignment="1" applyProtection="1">
      <alignment horizontal="left" vertical="center" wrapText="1"/>
    </xf>
    <xf numFmtId="0" fontId="12" fillId="13" borderId="36" xfId="4" applyFont="1" applyFill="1" applyBorder="1" applyAlignment="1" applyProtection="1">
      <alignment horizontal="left" vertical="center" wrapText="1"/>
    </xf>
    <xf numFmtId="0" fontId="10" fillId="5" borderId="29" xfId="5" applyFont="1" applyFill="1" applyBorder="1" applyAlignment="1">
      <alignment horizontal="left"/>
    </xf>
    <xf numFmtId="0" fontId="10" fillId="5" borderId="15" xfId="5" applyFont="1" applyFill="1" applyBorder="1" applyAlignment="1">
      <alignment horizontal="left"/>
    </xf>
    <xf numFmtId="0" fontId="10" fillId="5" borderId="30" xfId="5" applyFont="1" applyFill="1" applyBorder="1" applyAlignment="1">
      <alignment horizontal="left"/>
    </xf>
    <xf numFmtId="0" fontId="15" fillId="5" borderId="29" xfId="0" applyFont="1" applyFill="1" applyBorder="1" applyAlignment="1">
      <alignment horizontal="left"/>
    </xf>
    <xf numFmtId="0" fontId="15" fillId="5" borderId="30" xfId="0" applyFont="1" applyFill="1" applyBorder="1" applyAlignment="1">
      <alignment horizontal="left"/>
    </xf>
  </cellXfs>
  <cellStyles count="10">
    <cellStyle name="40% - Accent1" xfId="2" builtinId="31"/>
    <cellStyle name="40% - Accent2" xfId="8" builtinId="35"/>
    <cellStyle name="60% - Accent2" xfId="3" builtinId="36"/>
    <cellStyle name="Heading 4 2" xfId="4"/>
    <cellStyle name="Hyperlink" xfId="7" builtinId="8"/>
    <cellStyle name="Input 3" xfId="6"/>
    <cellStyle name="Normal" xfId="0" builtinId="0"/>
    <cellStyle name="Normal 2" xfId="5"/>
    <cellStyle name="Normal 4" xfId="9"/>
    <cellStyle name="Normal_Sheet1" xfId="1"/>
  </cellStyles>
  <dxfs count="5">
    <dxf>
      <fill>
        <patternFill patternType="lightUp">
          <fgColor auto="1"/>
        </patternFill>
      </fill>
    </dxf>
    <dxf>
      <fill>
        <patternFill patternType="lightDown"/>
      </fill>
    </dxf>
    <dxf>
      <fill>
        <patternFill patternType="lightUp">
          <fgColor auto="1"/>
        </patternFill>
      </fill>
    </dxf>
    <dxf>
      <fill>
        <patternFill patternType="lightUp">
          <fgColor auto="1"/>
        </patternFill>
      </fill>
    </dxf>
    <dxf>
      <fill>
        <patternFill patternType="lightUp">
          <fgColor auto="1"/>
        </patternFill>
      </fill>
    </dxf>
  </dxfs>
  <tableStyles count="0" defaultTableStyle="TableStyleMedium9" defaultPivotStyle="PivotStyleLight16"/>
  <colors>
    <mruColors>
      <color rgb="FF800000"/>
      <color rgb="FF99CCFF"/>
      <color rgb="FFFFFFCC"/>
      <color rgb="FFFFFF00"/>
      <color rgb="FF0066CC"/>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cfr.gpoaccess.gov/cgi/t/text/text-idx?c=ecfr&amp;sid=c7e3de501664aec4f906e8e98d581cf4&amp;rgn=div9&amp;view=text&amp;node=10:3.0.1.4.17.2.9.6.12&amp;idno=10" TargetMode="External"/><Relationship Id="rId2" Type="http://schemas.openxmlformats.org/officeDocument/2006/relationships/hyperlink" Target="http://ecfr.gpoaccess.gov/cgi/t/text/text-idx?c=ecfr&amp;sid=c7e3de501664aec4f906e8e98d581cf4&amp;rgn=div9&amp;view=text&amp;node=10:3.0.1.4.17.2.9.6.12&amp;idno=10" TargetMode="External"/><Relationship Id="rId1" Type="http://schemas.openxmlformats.org/officeDocument/2006/relationships/hyperlink" Target="http://ecfr.gpoaccess.gov/cgi/t/text/text-idx?c=ecfr&amp;sid=c744b94b1b50dff455cb40207e7ace45&amp;rgn=div9&amp;view=text&amp;node=10:3.0.1.4.17.2.9.6.9&amp;idno=10"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tabSelected="1" zoomScale="80" zoomScaleNormal="80" workbookViewId="0">
      <selection activeCell="B10" sqref="B10:G10"/>
    </sheetView>
  </sheetViews>
  <sheetFormatPr defaultRowHeight="16.5" x14ac:dyDescent="0.3"/>
  <cols>
    <col min="1" max="1" width="6.7109375" style="53" customWidth="1"/>
    <col min="2" max="2" width="39" style="53" customWidth="1"/>
    <col min="3" max="3" width="41.85546875" style="53" customWidth="1"/>
    <col min="4" max="4" width="15" style="53" customWidth="1"/>
    <col min="5" max="5" width="18.140625" style="53" customWidth="1"/>
    <col min="6" max="6" width="20.140625" style="53" customWidth="1"/>
    <col min="7" max="8" width="19" style="53" customWidth="1"/>
    <col min="9" max="9" width="4.140625" style="53" customWidth="1"/>
    <col min="10" max="10" width="27.42578125" style="53" customWidth="1"/>
    <col min="11" max="16384" width="9.140625" style="53"/>
  </cols>
  <sheetData>
    <row r="1" spans="2:9" ht="17.25" thickBot="1" x14ac:dyDescent="0.35">
      <c r="I1" s="125"/>
    </row>
    <row r="2" spans="2:9" ht="18" thickBot="1" x14ac:dyDescent="0.35">
      <c r="B2" s="112" t="s">
        <v>104</v>
      </c>
      <c r="C2" s="113"/>
      <c r="I2" s="125"/>
    </row>
    <row r="3" spans="2:9" x14ac:dyDescent="0.3">
      <c r="B3" s="177" t="s">
        <v>105</v>
      </c>
      <c r="C3" s="178" t="str">
        <f ca="1">'Version Control'!C3</f>
        <v>Tankless_Gas_Water_Heater_v1 2.xlsx</v>
      </c>
      <c r="I3" s="125"/>
    </row>
    <row r="4" spans="2:9" x14ac:dyDescent="0.3">
      <c r="B4" s="179" t="s">
        <v>106</v>
      </c>
      <c r="C4" s="180" t="str">
        <f ca="1">MID(CELL("filename",G26), FIND("]", CELL("filename", G26))+ 1, 255)</f>
        <v>Instructions</v>
      </c>
      <c r="I4" s="125"/>
    </row>
    <row r="5" spans="2:9" x14ac:dyDescent="0.3">
      <c r="B5" s="181" t="s">
        <v>107</v>
      </c>
      <c r="C5" s="182">
        <f>'Version Control'!C5</f>
        <v>1.2</v>
      </c>
      <c r="I5" s="125"/>
    </row>
    <row r="6" spans="2:9" ht="17.25" thickBot="1" x14ac:dyDescent="0.35">
      <c r="B6" s="183" t="s">
        <v>108</v>
      </c>
      <c r="C6" s="184">
        <f>'Version Control'!C6</f>
        <v>40939</v>
      </c>
      <c r="I6" s="125"/>
    </row>
    <row r="7" spans="2:9" x14ac:dyDescent="0.3">
      <c r="B7" s="56"/>
      <c r="C7" s="57"/>
      <c r="I7" s="125"/>
    </row>
    <row r="8" spans="2:9" ht="17.25" thickBot="1" x14ac:dyDescent="0.35">
      <c r="B8" s="56"/>
      <c r="C8" s="57"/>
      <c r="I8" s="125"/>
    </row>
    <row r="9" spans="2:9" ht="18" thickBot="1" x14ac:dyDescent="0.35">
      <c r="B9" s="483" t="s">
        <v>123</v>
      </c>
      <c r="C9" s="484"/>
      <c r="D9" s="484"/>
      <c r="E9" s="484"/>
      <c r="F9" s="484"/>
      <c r="G9" s="485"/>
      <c r="I9" s="125"/>
    </row>
    <row r="10" spans="2:9" ht="17.25" thickBot="1" x14ac:dyDescent="0.35">
      <c r="B10" s="486" t="s">
        <v>124</v>
      </c>
      <c r="C10" s="487"/>
      <c r="D10" s="487"/>
      <c r="E10" s="487"/>
      <c r="F10" s="487"/>
      <c r="G10" s="488"/>
      <c r="I10" s="125"/>
    </row>
    <row r="11" spans="2:9" ht="18" thickBot="1" x14ac:dyDescent="0.4">
      <c r="I11" s="126"/>
    </row>
    <row r="12" spans="2:9" ht="18" thickBot="1" x14ac:dyDescent="0.4">
      <c r="B12" s="480" t="s">
        <v>27</v>
      </c>
      <c r="C12" s="481"/>
      <c r="D12" s="481"/>
      <c r="E12" s="481"/>
      <c r="F12" s="481"/>
      <c r="G12" s="482"/>
      <c r="I12" s="125"/>
    </row>
    <row r="13" spans="2:9" ht="18" thickBot="1" x14ac:dyDescent="0.4">
      <c r="B13" s="111" t="s">
        <v>93</v>
      </c>
      <c r="C13" s="489" t="s">
        <v>126</v>
      </c>
      <c r="D13" s="490"/>
      <c r="E13" s="490"/>
      <c r="F13" s="490"/>
      <c r="G13" s="491"/>
      <c r="I13" s="125"/>
    </row>
    <row r="14" spans="2:9" x14ac:dyDescent="0.3">
      <c r="B14" s="231" t="s">
        <v>129</v>
      </c>
      <c r="C14" s="492" t="s">
        <v>287</v>
      </c>
      <c r="D14" s="493"/>
      <c r="E14" s="493"/>
      <c r="F14" s="493"/>
      <c r="G14" s="494"/>
      <c r="I14" s="125"/>
    </row>
    <row r="15" spans="2:9" x14ac:dyDescent="0.3">
      <c r="B15" s="232" t="s">
        <v>100</v>
      </c>
      <c r="C15" s="469" t="s">
        <v>288</v>
      </c>
      <c r="D15" s="470"/>
      <c r="E15" s="470"/>
      <c r="F15" s="470"/>
      <c r="G15" s="471"/>
      <c r="I15" s="125"/>
    </row>
    <row r="16" spans="2:9" x14ac:dyDescent="0.3">
      <c r="B16" s="232" t="s">
        <v>101</v>
      </c>
      <c r="C16" s="469" t="s">
        <v>289</v>
      </c>
      <c r="D16" s="470"/>
      <c r="E16" s="470"/>
      <c r="F16" s="470"/>
      <c r="G16" s="471"/>
      <c r="I16" s="125"/>
    </row>
    <row r="17" spans="2:10" x14ac:dyDescent="0.3">
      <c r="B17" s="232" t="s">
        <v>2</v>
      </c>
      <c r="C17" s="469" t="s">
        <v>290</v>
      </c>
      <c r="D17" s="470"/>
      <c r="E17" s="470"/>
      <c r="F17" s="470"/>
      <c r="G17" s="471"/>
      <c r="I17" s="125"/>
    </row>
    <row r="18" spans="2:10" x14ac:dyDescent="0.3">
      <c r="B18" s="232" t="s">
        <v>130</v>
      </c>
      <c r="C18" s="469" t="s">
        <v>291</v>
      </c>
      <c r="D18" s="470"/>
      <c r="E18" s="470"/>
      <c r="F18" s="470"/>
      <c r="G18" s="471"/>
      <c r="I18" s="125"/>
    </row>
    <row r="19" spans="2:10" ht="17.25" x14ac:dyDescent="0.35">
      <c r="B19" s="409" t="s">
        <v>333</v>
      </c>
      <c r="C19" s="469" t="s">
        <v>291</v>
      </c>
      <c r="D19" s="470"/>
      <c r="E19" s="470"/>
      <c r="F19" s="470"/>
      <c r="G19" s="471"/>
      <c r="I19" s="126"/>
      <c r="J19" s="58"/>
    </row>
    <row r="20" spans="2:10" ht="17.25" x14ac:dyDescent="0.35">
      <c r="B20" s="232" t="s">
        <v>28</v>
      </c>
      <c r="C20" s="469" t="s">
        <v>292</v>
      </c>
      <c r="D20" s="470"/>
      <c r="E20" s="470"/>
      <c r="F20" s="470"/>
      <c r="G20" s="471"/>
      <c r="I20" s="126"/>
      <c r="J20" s="58"/>
    </row>
    <row r="21" spans="2:10" ht="17.25" x14ac:dyDescent="0.35">
      <c r="B21" s="232" t="s">
        <v>102</v>
      </c>
      <c r="C21" s="469" t="s">
        <v>293</v>
      </c>
      <c r="D21" s="470"/>
      <c r="E21" s="470"/>
      <c r="F21" s="470"/>
      <c r="G21" s="471"/>
      <c r="I21" s="126"/>
      <c r="J21" s="58"/>
    </row>
    <row r="22" spans="2:10" ht="17.25" x14ac:dyDescent="0.35">
      <c r="B22" s="232" t="s">
        <v>99</v>
      </c>
      <c r="C22" s="469" t="s">
        <v>294</v>
      </c>
      <c r="D22" s="470"/>
      <c r="E22" s="470"/>
      <c r="F22" s="470"/>
      <c r="G22" s="471"/>
      <c r="I22" s="126"/>
      <c r="J22" s="58"/>
    </row>
    <row r="23" spans="2:10" ht="17.25" x14ac:dyDescent="0.35">
      <c r="B23" s="232" t="s">
        <v>131</v>
      </c>
      <c r="C23" s="469" t="s">
        <v>295</v>
      </c>
      <c r="D23" s="470"/>
      <c r="E23" s="470"/>
      <c r="F23" s="470"/>
      <c r="G23" s="471"/>
      <c r="I23" s="126"/>
      <c r="J23" s="58"/>
    </row>
    <row r="24" spans="2:10" ht="17.25" x14ac:dyDescent="0.35">
      <c r="B24" s="232" t="s">
        <v>132</v>
      </c>
      <c r="C24" s="469" t="s">
        <v>297</v>
      </c>
      <c r="D24" s="470"/>
      <c r="E24" s="470"/>
      <c r="F24" s="470"/>
      <c r="G24" s="471"/>
      <c r="I24" s="126"/>
      <c r="J24" s="58"/>
    </row>
    <row r="25" spans="2:10" ht="15.75" customHeight="1" thickBot="1" x14ac:dyDescent="0.4">
      <c r="B25" s="214" t="s">
        <v>103</v>
      </c>
      <c r="C25" s="472" t="s">
        <v>296</v>
      </c>
      <c r="D25" s="473"/>
      <c r="E25" s="473"/>
      <c r="F25" s="473"/>
      <c r="G25" s="474"/>
      <c r="I25" s="126"/>
      <c r="J25" s="58"/>
    </row>
    <row r="26" spans="2:10" ht="17.25" thickBot="1" x14ac:dyDescent="0.35">
      <c r="I26" s="125"/>
    </row>
    <row r="27" spans="2:10" ht="21.75" thickBot="1" x14ac:dyDescent="0.35">
      <c r="B27" s="114" t="s">
        <v>318</v>
      </c>
      <c r="C27" s="115"/>
      <c r="I27" s="125"/>
    </row>
    <row r="28" spans="2:10" x14ac:dyDescent="0.3">
      <c r="B28" s="116" t="s">
        <v>319</v>
      </c>
      <c r="C28" s="115"/>
      <c r="I28" s="125"/>
    </row>
    <row r="29" spans="2:10" x14ac:dyDescent="0.3">
      <c r="B29" s="117" t="s">
        <v>320</v>
      </c>
      <c r="C29" s="115"/>
      <c r="I29" s="125"/>
    </row>
    <row r="30" spans="2:10" x14ac:dyDescent="0.3">
      <c r="B30" s="118" t="s">
        <v>127</v>
      </c>
      <c r="C30" s="115"/>
      <c r="I30" s="125"/>
    </row>
    <row r="31" spans="2:10" x14ac:dyDescent="0.3">
      <c r="B31" s="119" t="s">
        <v>128</v>
      </c>
      <c r="C31" s="115"/>
      <c r="I31" s="125"/>
    </row>
    <row r="32" spans="2:10" ht="21.75" thickBot="1" x14ac:dyDescent="0.35">
      <c r="B32" s="120" t="s">
        <v>321</v>
      </c>
      <c r="C32" s="115"/>
      <c r="I32" s="125"/>
    </row>
    <row r="33" spans="1:9" ht="17.25" thickBot="1" x14ac:dyDescent="0.35">
      <c r="B33" s="75"/>
      <c r="C33" s="75"/>
      <c r="I33" s="125"/>
    </row>
    <row r="34" spans="1:9" ht="18" thickBot="1" x14ac:dyDescent="0.35">
      <c r="B34" s="448" t="s">
        <v>125</v>
      </c>
      <c r="C34" s="449"/>
      <c r="D34" s="449"/>
      <c r="E34" s="449"/>
      <c r="F34" s="449"/>
      <c r="G34" s="450"/>
      <c r="I34" s="125"/>
    </row>
    <row r="35" spans="1:9" ht="33.75" customHeight="1" x14ac:dyDescent="0.3">
      <c r="B35" s="451" t="s">
        <v>322</v>
      </c>
      <c r="C35" s="452"/>
      <c r="D35" s="452"/>
      <c r="E35" s="452"/>
      <c r="F35" s="452"/>
      <c r="G35" s="453"/>
      <c r="I35" s="125"/>
    </row>
    <row r="36" spans="1:9" ht="32.25" customHeight="1" thickBot="1" x14ac:dyDescent="0.35">
      <c r="B36" s="454"/>
      <c r="C36" s="455"/>
      <c r="D36" s="455"/>
      <c r="E36" s="455"/>
      <c r="F36" s="455"/>
      <c r="G36" s="456"/>
      <c r="I36" s="125"/>
    </row>
    <row r="37" spans="1:9" ht="27.75" customHeight="1" x14ac:dyDescent="0.3">
      <c r="B37" s="451" t="s">
        <v>323</v>
      </c>
      <c r="C37" s="452"/>
      <c r="D37" s="452"/>
      <c r="E37" s="452"/>
      <c r="F37" s="452"/>
      <c r="G37" s="453"/>
      <c r="I37" s="125"/>
    </row>
    <row r="38" spans="1:9" ht="27.75" customHeight="1" thickBot="1" x14ac:dyDescent="0.35">
      <c r="B38" s="454"/>
      <c r="C38" s="455"/>
      <c r="D38" s="455"/>
      <c r="E38" s="455"/>
      <c r="F38" s="455"/>
      <c r="G38" s="456"/>
      <c r="I38" s="125"/>
    </row>
    <row r="39" spans="1:9" ht="15" customHeight="1" x14ac:dyDescent="0.3">
      <c r="B39" s="457" t="s">
        <v>324</v>
      </c>
      <c r="C39" s="460" t="s">
        <v>325</v>
      </c>
      <c r="D39" s="461"/>
      <c r="E39" s="461"/>
      <c r="F39" s="461"/>
      <c r="G39" s="462"/>
      <c r="I39" s="125"/>
    </row>
    <row r="40" spans="1:9" x14ac:dyDescent="0.3">
      <c r="B40" s="458"/>
      <c r="C40" s="463"/>
      <c r="D40" s="464"/>
      <c r="E40" s="464"/>
      <c r="F40" s="464"/>
      <c r="G40" s="465"/>
      <c r="I40" s="125"/>
    </row>
    <row r="41" spans="1:9" ht="18" customHeight="1" thickBot="1" x14ac:dyDescent="0.35">
      <c r="B41" s="459"/>
      <c r="C41" s="466"/>
      <c r="D41" s="467"/>
      <c r="E41" s="467"/>
      <c r="F41" s="467"/>
      <c r="G41" s="468"/>
      <c r="I41" s="125"/>
    </row>
    <row r="42" spans="1:9" ht="18" thickBot="1" x14ac:dyDescent="0.35">
      <c r="B42" s="436" t="s">
        <v>326</v>
      </c>
      <c r="C42" s="437"/>
      <c r="D42" s="437"/>
      <c r="E42" s="437"/>
      <c r="F42" s="437"/>
      <c r="G42" s="438"/>
      <c r="I42" s="125"/>
    </row>
    <row r="43" spans="1:9" ht="17.25" thickBot="1" x14ac:dyDescent="0.35">
      <c r="B43" s="121" t="s">
        <v>3</v>
      </c>
      <c r="C43" s="442" t="s">
        <v>100</v>
      </c>
      <c r="D43" s="443"/>
      <c r="E43" s="443"/>
      <c r="F43" s="443"/>
      <c r="G43" s="444"/>
      <c r="I43" s="125"/>
    </row>
    <row r="44" spans="1:9" ht="18" thickBot="1" x14ac:dyDescent="0.35">
      <c r="B44" s="436" t="s">
        <v>327</v>
      </c>
      <c r="C44" s="437"/>
      <c r="D44" s="437"/>
      <c r="E44" s="437"/>
      <c r="F44" s="437"/>
      <c r="G44" s="438"/>
      <c r="I44" s="127"/>
    </row>
    <row r="45" spans="1:9" ht="21.75" customHeight="1" thickBot="1" x14ac:dyDescent="0.35">
      <c r="A45" s="59"/>
      <c r="B45" s="122" t="s">
        <v>4</v>
      </c>
      <c r="C45" s="442" t="s">
        <v>101</v>
      </c>
      <c r="D45" s="443"/>
      <c r="E45" s="443"/>
      <c r="F45" s="443"/>
      <c r="G45" s="444"/>
      <c r="I45" s="127"/>
    </row>
    <row r="46" spans="1:9" ht="18" thickBot="1" x14ac:dyDescent="0.35">
      <c r="B46" s="445" t="s">
        <v>328</v>
      </c>
      <c r="C46" s="446"/>
      <c r="D46" s="446"/>
      <c r="E46" s="446"/>
      <c r="F46" s="446"/>
      <c r="G46" s="447"/>
      <c r="I46" s="127"/>
    </row>
    <row r="47" spans="1:9" x14ac:dyDescent="0.3">
      <c r="B47" s="186" t="s">
        <v>5</v>
      </c>
      <c r="C47" s="478" t="s">
        <v>2</v>
      </c>
      <c r="D47" s="478"/>
      <c r="E47" s="478"/>
      <c r="F47" s="478"/>
      <c r="G47" s="479"/>
      <c r="I47" s="125"/>
    </row>
    <row r="48" spans="1:9" x14ac:dyDescent="0.3">
      <c r="B48" s="185" t="s">
        <v>6</v>
      </c>
      <c r="C48" s="475" t="s">
        <v>130</v>
      </c>
      <c r="D48" s="476"/>
      <c r="E48" s="476"/>
      <c r="F48" s="476"/>
      <c r="G48" s="477"/>
      <c r="I48" s="125"/>
    </row>
    <row r="49" spans="1:9" x14ac:dyDescent="0.3">
      <c r="B49" s="185" t="s">
        <v>329</v>
      </c>
      <c r="C49" s="432" t="s">
        <v>18</v>
      </c>
      <c r="D49" s="432"/>
      <c r="E49" s="432"/>
      <c r="F49" s="432"/>
      <c r="G49" s="433"/>
      <c r="I49" s="125"/>
    </row>
    <row r="50" spans="1:9" x14ac:dyDescent="0.3">
      <c r="B50" s="185" t="s">
        <v>7</v>
      </c>
      <c r="C50" s="432" t="s">
        <v>330</v>
      </c>
      <c r="D50" s="432"/>
      <c r="E50" s="432"/>
      <c r="F50" s="432"/>
      <c r="G50" s="433"/>
      <c r="I50" s="125"/>
    </row>
    <row r="51" spans="1:9" ht="17.25" thickBot="1" x14ac:dyDescent="0.35">
      <c r="B51" s="187" t="s">
        <v>25</v>
      </c>
      <c r="C51" s="434" t="s">
        <v>331</v>
      </c>
      <c r="D51" s="434"/>
      <c r="E51" s="434"/>
      <c r="F51" s="434"/>
      <c r="G51" s="435"/>
      <c r="I51" s="125"/>
    </row>
    <row r="52" spans="1:9" ht="18" thickBot="1" x14ac:dyDescent="0.35">
      <c r="B52" s="436" t="s">
        <v>332</v>
      </c>
      <c r="C52" s="437"/>
      <c r="D52" s="437"/>
      <c r="E52" s="437"/>
      <c r="F52" s="437"/>
      <c r="G52" s="438"/>
      <c r="I52" s="125"/>
    </row>
    <row r="53" spans="1:9" ht="17.25" thickBot="1" x14ac:dyDescent="0.35">
      <c r="B53" s="123" t="s">
        <v>26</v>
      </c>
      <c r="C53" s="439" t="s">
        <v>99</v>
      </c>
      <c r="D53" s="440"/>
      <c r="E53" s="440"/>
      <c r="F53" s="440"/>
      <c r="G53" s="441"/>
      <c r="I53" s="125"/>
    </row>
    <row r="54" spans="1:9" x14ac:dyDescent="0.3">
      <c r="I54" s="125"/>
    </row>
    <row r="55" spans="1:9" x14ac:dyDescent="0.3">
      <c r="A55" s="125"/>
      <c r="B55" s="125"/>
      <c r="C55" s="125"/>
      <c r="D55" s="125"/>
      <c r="E55" s="125"/>
      <c r="F55" s="125"/>
      <c r="G55" s="125"/>
      <c r="H55" s="125"/>
      <c r="I55" s="125"/>
    </row>
  </sheetData>
  <sheetProtection password="CC4F" sheet="1" objects="1" scenarios="1" selectLockedCells="1"/>
  <mergeCells count="33">
    <mergeCell ref="C48:G48"/>
    <mergeCell ref="C47:G47"/>
    <mergeCell ref="B12:G12"/>
    <mergeCell ref="B9:G9"/>
    <mergeCell ref="B10:G10"/>
    <mergeCell ref="C13:G13"/>
    <mergeCell ref="C14:G14"/>
    <mergeCell ref="C15:G15"/>
    <mergeCell ref="C16:G16"/>
    <mergeCell ref="C17:G17"/>
    <mergeCell ref="C18:G18"/>
    <mergeCell ref="C19:G19"/>
    <mergeCell ref="C20:G20"/>
    <mergeCell ref="C21:G21"/>
    <mergeCell ref="C22:G22"/>
    <mergeCell ref="C23:G23"/>
    <mergeCell ref="C24:G24"/>
    <mergeCell ref="B42:G42"/>
    <mergeCell ref="C43:G43"/>
    <mergeCell ref="B44:G44"/>
    <mergeCell ref="C25:G25"/>
    <mergeCell ref="C45:G45"/>
    <mergeCell ref="B46:G46"/>
    <mergeCell ref="B34:G34"/>
    <mergeCell ref="B35:G36"/>
    <mergeCell ref="B37:G38"/>
    <mergeCell ref="B39:B41"/>
    <mergeCell ref="C39:G41"/>
    <mergeCell ref="C49:G49"/>
    <mergeCell ref="C50:G50"/>
    <mergeCell ref="C51:G51"/>
    <mergeCell ref="B52:G52"/>
    <mergeCell ref="C53:G53"/>
  </mergeCells>
  <phoneticPr fontId="1" type="noConversion"/>
  <hyperlinks>
    <hyperlink ref="B10" r:id="rId1" display="10 CFR 430 Subpart B Appendix C:  Uniform Test Method for Measuring the Energy Consumption of Dishwashers [68 FR 51900, Aug. 29, 2003]"/>
    <hyperlink ref="B10:C10" r:id="rId2" display="10 CFR 430 Subpart B Appendix E:  Uniform Test Method for Measuring the Energy Consumption of Water Heaters [66 FR 4497, Jan. 17, 2001]"/>
    <hyperlink ref="B10:G10" r:id="rId3" display="10 CFR 430 Subpart B Appendix E:  Uniform Test Method for Measuring the Energy Consumption of Water Heaters [66 FR 4497, Jan. 17, 2001]"/>
    <hyperlink ref="C47" location="'Test Conditions'!A1" display="Test Conditions"/>
    <hyperlink ref="C49" location="'24-Hr Simulated Use Test '!A1" display="24-Hr Simulated Use Test"/>
    <hyperlink ref="C50" location="Photos!A1" display="Photos, if applicable"/>
    <hyperlink ref="C51" location="'Uncertainty Data'!A1" display="Uncertainty Data, if applicable"/>
    <hyperlink ref="C53" location="'Report Sign-Off Block'!A1" display="Report Sign-Off Block"/>
    <hyperlink ref="C45" location="'Setup &amp; Instrumentation'!A1" display="Setup &amp; Instrumentation"/>
    <hyperlink ref="C43" location="'General Info &amp; Test Results'!A1" display="General Info &amp; Test Results"/>
    <hyperlink ref="C48" location="'Max GPM Test'!A1" display="Max GPM Test"/>
    <hyperlink ref="C49:G49" location="'24 Hr Test '!A1" display="24 Hr Test"/>
  </hyperlinks>
  <pageMargins left="0.25" right="0.25" top="1" bottom="0.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8"/>
  <sheetViews>
    <sheetView showGridLines="0" zoomScale="80" zoomScaleNormal="80" workbookViewId="0"/>
  </sheetViews>
  <sheetFormatPr defaultRowHeight="16.5" x14ac:dyDescent="0.3"/>
  <cols>
    <col min="1" max="1" width="9.140625" style="1"/>
    <col min="2" max="2" width="23.5703125" style="1" customWidth="1"/>
    <col min="3" max="3" width="40.85546875" style="1" customWidth="1"/>
    <col min="4" max="4" width="18.140625" style="1" customWidth="1"/>
    <col min="5" max="8" width="9.140625" style="1"/>
    <col min="9" max="9" width="21.28515625" style="1" customWidth="1"/>
    <col min="10" max="10" width="18" style="1" customWidth="1"/>
    <col min="11" max="11" width="15" style="1" customWidth="1"/>
    <col min="12" max="13" width="9.140625" style="1"/>
    <col min="14" max="14" width="18.28515625" style="1" customWidth="1"/>
    <col min="15" max="15" width="16.28515625" style="1" customWidth="1"/>
    <col min="16" max="16" width="17.28515625" style="1" customWidth="1"/>
    <col min="17" max="18" width="9.140625" style="1"/>
    <col min="19" max="19" width="18.5703125" style="1" customWidth="1"/>
    <col min="20" max="20" width="19.5703125" style="1" customWidth="1"/>
    <col min="21" max="21" width="14.85546875" style="1" customWidth="1"/>
    <col min="22" max="23" width="9.140625" style="1"/>
    <col min="24" max="24" width="14.5703125" style="1" customWidth="1"/>
    <col min="25" max="25" width="15.140625" style="1" customWidth="1"/>
    <col min="26" max="26" width="16.28515625" style="1" customWidth="1"/>
    <col min="27" max="28" width="9.140625" style="1"/>
    <col min="29" max="29" width="13.5703125" style="1" customWidth="1"/>
    <col min="30" max="30" width="16.85546875" style="1" customWidth="1"/>
    <col min="31" max="31" width="9.140625" style="1"/>
    <col min="32" max="32" width="19.28515625" style="1" customWidth="1"/>
    <col min="33" max="33" width="15" style="1" customWidth="1"/>
    <col min="34" max="34" width="15.7109375" style="1" customWidth="1"/>
    <col min="35" max="36" width="9.140625" style="1"/>
    <col min="37" max="37" width="15.42578125" style="1" customWidth="1"/>
    <col min="38" max="38" width="15.140625" style="1" customWidth="1"/>
    <col min="39" max="39" width="15.42578125" style="1" customWidth="1"/>
    <col min="40" max="41" width="9.140625" style="1"/>
    <col min="42" max="42" width="18" style="1" customWidth="1"/>
    <col min="43" max="43" width="13.7109375" style="1" customWidth="1"/>
    <col min="44" max="44" width="15.7109375" style="1" customWidth="1"/>
    <col min="45" max="46" width="9.140625" style="1"/>
    <col min="47" max="47" width="14.85546875" style="1" customWidth="1"/>
    <col min="48" max="48" width="14.5703125" style="1" customWidth="1"/>
    <col min="49" max="49" width="15.140625" style="1" customWidth="1"/>
    <col min="50" max="54" width="9.140625" style="1"/>
    <col min="55" max="55" width="15.5703125" style="1" customWidth="1"/>
    <col min="56" max="57" width="9.140625" style="1"/>
    <col min="58" max="58" width="3.28515625" style="1" customWidth="1"/>
    <col min="59" max="16384" width="9.140625" style="1"/>
  </cols>
  <sheetData>
    <row r="1" spans="2:58" ht="17.25" thickBot="1" x14ac:dyDescent="0.35">
      <c r="BF1" s="144"/>
    </row>
    <row r="2" spans="2:58" ht="18" thickBot="1" x14ac:dyDescent="0.35">
      <c r="B2" s="263" t="s">
        <v>104</v>
      </c>
      <c r="C2" s="264"/>
      <c r="BF2" s="144"/>
    </row>
    <row r="3" spans="2:58" x14ac:dyDescent="0.3">
      <c r="B3" s="254" t="s">
        <v>105</v>
      </c>
      <c r="C3" s="255" t="str">
        <f ca="1">'Version Control'!C3</f>
        <v>Tankless_Gas_Water_Heater_v1 2.xlsx</v>
      </c>
      <c r="BF3" s="144"/>
    </row>
    <row r="4" spans="2:58" x14ac:dyDescent="0.3">
      <c r="B4" s="256" t="s">
        <v>106</v>
      </c>
      <c r="C4" s="257" t="str">
        <f ca="1">MID(CELL("filename",G28), FIND("]", CELL("filename", G28))+ 1, 255)</f>
        <v>Calculations Uncertainty</v>
      </c>
      <c r="BF4" s="144"/>
    </row>
    <row r="5" spans="2:58" x14ac:dyDescent="0.3">
      <c r="B5" s="258" t="s">
        <v>107</v>
      </c>
      <c r="C5" s="259">
        <f>'Version Control'!C5</f>
        <v>1.2</v>
      </c>
      <c r="BF5" s="144"/>
    </row>
    <row r="6" spans="2:58" x14ac:dyDescent="0.3">
      <c r="B6" s="258" t="s">
        <v>108</v>
      </c>
      <c r="C6" s="260">
        <f>'Version Control'!C6</f>
        <v>40939</v>
      </c>
      <c r="BF6" s="144"/>
    </row>
    <row r="7" spans="2:58" ht="17.25" thickBot="1" x14ac:dyDescent="0.35">
      <c r="B7" s="261" t="s">
        <v>109</v>
      </c>
      <c r="C7" s="262" t="str">
        <f>'Version Control'!C7</f>
        <v>[MM/DD/YYYY]</v>
      </c>
      <c r="BF7" s="144"/>
    </row>
    <row r="8" spans="2:58" ht="17.25" x14ac:dyDescent="0.35">
      <c r="I8" s="28"/>
      <c r="BF8" s="144"/>
    </row>
    <row r="9" spans="2:58" x14ac:dyDescent="0.3">
      <c r="G9" s="7"/>
      <c r="BF9" s="144"/>
    </row>
    <row r="10" spans="2:58" x14ac:dyDescent="0.3">
      <c r="B10" s="26" t="s">
        <v>187</v>
      </c>
      <c r="G10" s="27"/>
      <c r="I10" s="26" t="s">
        <v>195</v>
      </c>
      <c r="N10" s="26" t="s">
        <v>208</v>
      </c>
      <c r="S10" s="1" t="s">
        <v>219</v>
      </c>
      <c r="X10" s="1" t="s">
        <v>221</v>
      </c>
      <c r="AC10" s="1" t="s">
        <v>223</v>
      </c>
      <c r="AF10" s="26" t="s">
        <v>229</v>
      </c>
      <c r="AK10" s="1" t="s">
        <v>236</v>
      </c>
      <c r="AP10" s="26" t="s">
        <v>238</v>
      </c>
      <c r="AU10" s="1" t="s">
        <v>243</v>
      </c>
      <c r="AZ10" s="27"/>
      <c r="BB10" s="1" t="s">
        <v>247</v>
      </c>
      <c r="BF10" s="144"/>
    </row>
    <row r="11" spans="2:58" ht="17.25" thickBot="1" x14ac:dyDescent="0.35">
      <c r="G11" s="27"/>
      <c r="AZ11" s="27"/>
      <c r="BF11" s="144"/>
    </row>
    <row r="12" spans="2:58" ht="17.25" thickBot="1" x14ac:dyDescent="0.35">
      <c r="B12" s="47" t="s">
        <v>178</v>
      </c>
      <c r="C12" s="51"/>
      <c r="D12" s="31"/>
      <c r="E12" s="31"/>
      <c r="G12" s="27"/>
      <c r="I12" s="47" t="s">
        <v>178</v>
      </c>
      <c r="J12" s="51"/>
      <c r="K12" s="31"/>
      <c r="L12" s="31"/>
      <c r="N12" s="47" t="s">
        <v>178</v>
      </c>
      <c r="O12" s="51"/>
      <c r="P12" s="31"/>
      <c r="Q12" s="31"/>
      <c r="S12" s="47" t="s">
        <v>178</v>
      </c>
      <c r="T12" s="51"/>
      <c r="U12" s="31"/>
      <c r="V12" s="31"/>
      <c r="X12" s="47" t="s">
        <v>178</v>
      </c>
      <c r="Y12" s="51"/>
      <c r="Z12" s="31"/>
      <c r="AA12" s="31"/>
      <c r="AC12" s="47" t="s">
        <v>178</v>
      </c>
      <c r="AD12" s="51"/>
      <c r="AF12" s="47" t="s">
        <v>178</v>
      </c>
      <c r="AG12" s="51"/>
      <c r="AH12" s="31"/>
      <c r="AI12" s="31"/>
      <c r="AK12" s="47" t="s">
        <v>178</v>
      </c>
      <c r="AL12" s="51"/>
      <c r="AM12" s="31"/>
      <c r="AN12" s="31"/>
      <c r="AP12" s="29" t="s">
        <v>178</v>
      </c>
      <c r="AQ12" s="30"/>
      <c r="AR12" s="31"/>
      <c r="AS12" s="31"/>
      <c r="AU12" s="29" t="s">
        <v>178</v>
      </c>
      <c r="AV12" s="30"/>
      <c r="AW12" s="31"/>
      <c r="AX12" s="31"/>
      <c r="AZ12" s="27"/>
      <c r="BB12" s="29" t="s">
        <v>178</v>
      </c>
      <c r="BC12" s="30"/>
      <c r="BF12" s="144"/>
    </row>
    <row r="13" spans="2:58" ht="17.25" thickBot="1" x14ac:dyDescent="0.35">
      <c r="B13" s="32" t="s">
        <v>188</v>
      </c>
      <c r="C13" s="318" t="e">
        <f>IF(Basis="Mass",SQRT(((C16*D26)^2)+((C17*D28)^2)+(C19*D29)^2),SQRT((C17*D27)^2+(C20*D28)^2+(C21*D29)^2))</f>
        <v>#VALUE!</v>
      </c>
      <c r="D13" s="31"/>
      <c r="E13" s="31"/>
      <c r="G13" s="27"/>
      <c r="I13" s="32" t="s">
        <v>196</v>
      </c>
      <c r="J13" s="318">
        <f>SQRT((J16*K25)^2+(J17*K26)^2+(J18*K27)^2+(J19*K28)^2+(J20*K29)^2)</f>
        <v>0</v>
      </c>
      <c r="K13" s="31"/>
      <c r="L13" s="31"/>
      <c r="N13" s="32" t="s">
        <v>209</v>
      </c>
      <c r="O13" s="318">
        <f>SQRT((O16*P23)^2+(O17*P24)^2+(O18*P25)^2)</f>
        <v>0</v>
      </c>
      <c r="P13" s="31"/>
      <c r="Q13" s="31"/>
      <c r="S13" s="32" t="s">
        <v>220</v>
      </c>
      <c r="T13" s="318" t="e">
        <f>SQRT((T16*U24)^2+(T17*U25)^2+(T18*U26)^2+(T19*U27)^2)</f>
        <v>#DIV/0!</v>
      </c>
      <c r="U13" s="31"/>
      <c r="V13" s="31"/>
      <c r="X13" s="32" t="s">
        <v>222</v>
      </c>
      <c r="Y13" s="318" t="e">
        <f>SQRT((Y16*Z24)^2+(Y17*Z25)^2+(Y18*Z26)^2+(Y19*Z27)^2)</f>
        <v>#DIV/0!</v>
      </c>
      <c r="Z13" s="31"/>
      <c r="AA13" s="31"/>
      <c r="AC13" s="32" t="s">
        <v>224</v>
      </c>
      <c r="AD13" s="318" t="e">
        <f>IF(Control="Fixed",AD16,0.5*SQRT(AD16^2+AD17^2))</f>
        <v>#DIV/0!</v>
      </c>
      <c r="AF13" s="32" t="s">
        <v>228</v>
      </c>
      <c r="AG13" s="318" t="e">
        <f>SQRT((AG16*AH22)^2+(AG17*AH23)^2)</f>
        <v>#VALUE!</v>
      </c>
      <c r="AH13" s="31"/>
      <c r="AI13" s="31"/>
      <c r="AK13" s="32" t="s">
        <v>237</v>
      </c>
      <c r="AL13" s="318" t="e">
        <f>SQRT((AL16*AM24)^2+(AL17*AM25)^2+(AL18*AM26)^2+(AL19*AM27)^2)</f>
        <v>#DIV/0!</v>
      </c>
      <c r="AM13" s="31"/>
      <c r="AN13" s="31"/>
      <c r="AP13" s="32" t="s">
        <v>242</v>
      </c>
      <c r="AQ13" s="320" t="e">
        <f>SQRT((AQ16*AR23)^2+(AQ17*AR24)^2+(AQ18*AR25)^2)</f>
        <v>#VALUE!</v>
      </c>
      <c r="AR13" s="31"/>
      <c r="AS13" s="31"/>
      <c r="AU13" s="32" t="s">
        <v>244</v>
      </c>
      <c r="AV13" s="159" t="e">
        <f>SQRT((AV16*AW22)^2+(AV17*AW23)^2)</f>
        <v>#VALUE!</v>
      </c>
      <c r="AW13" s="31"/>
      <c r="AX13" s="31"/>
      <c r="AZ13" s="27"/>
      <c r="BB13" s="32" t="s">
        <v>248</v>
      </c>
      <c r="BC13" s="159" t="e">
        <f>365/100000*AQ13</f>
        <v>#VALUE!</v>
      </c>
      <c r="BF13" s="144"/>
    </row>
    <row r="14" spans="2:58" ht="17.25" thickBot="1" x14ac:dyDescent="0.35">
      <c r="B14" s="31"/>
      <c r="C14" s="31"/>
      <c r="D14" s="31"/>
      <c r="E14" s="31"/>
      <c r="G14" s="27"/>
      <c r="I14" s="31"/>
      <c r="J14" s="31"/>
      <c r="K14" s="31"/>
      <c r="L14" s="31"/>
      <c r="N14" s="31"/>
      <c r="O14" s="31"/>
      <c r="P14" s="31"/>
      <c r="Q14" s="31"/>
      <c r="S14" s="31"/>
      <c r="T14" s="31"/>
      <c r="U14" s="31"/>
      <c r="V14" s="31"/>
      <c r="X14" s="31"/>
      <c r="Y14" s="31"/>
      <c r="Z14" s="31"/>
      <c r="AA14" s="31"/>
      <c r="AC14" s="31"/>
      <c r="AD14" s="31"/>
      <c r="AF14" s="31"/>
      <c r="AG14" s="31"/>
      <c r="AH14" s="31"/>
      <c r="AI14" s="31"/>
      <c r="AK14" s="31"/>
      <c r="AL14" s="31"/>
      <c r="AM14" s="31"/>
      <c r="AN14" s="31"/>
      <c r="AP14" s="31"/>
      <c r="AQ14" s="321"/>
      <c r="AR14" s="31"/>
      <c r="AS14" s="31"/>
      <c r="AU14" s="31"/>
      <c r="AV14" s="31"/>
      <c r="AW14" s="31"/>
      <c r="AX14" s="31"/>
      <c r="AZ14" s="27"/>
      <c r="BF14" s="144"/>
    </row>
    <row r="15" spans="2:58" ht="17.25" thickBot="1" x14ac:dyDescent="0.35">
      <c r="B15" s="47" t="s">
        <v>179</v>
      </c>
      <c r="C15" s="51"/>
      <c r="D15" s="31"/>
      <c r="E15" s="33"/>
      <c r="G15" s="27"/>
      <c r="I15" s="47" t="s">
        <v>179</v>
      </c>
      <c r="J15" s="51"/>
      <c r="K15" s="31"/>
      <c r="L15" s="33"/>
      <c r="N15" s="47" t="s">
        <v>179</v>
      </c>
      <c r="O15" s="51"/>
      <c r="P15" s="31"/>
      <c r="Q15" s="33"/>
      <c r="S15" s="47" t="s">
        <v>179</v>
      </c>
      <c r="T15" s="51"/>
      <c r="U15" s="31"/>
      <c r="V15" s="33"/>
      <c r="X15" s="47" t="s">
        <v>179</v>
      </c>
      <c r="Y15" s="51"/>
      <c r="Z15" s="31"/>
      <c r="AA15" s="33"/>
      <c r="AC15" s="47" t="s">
        <v>225</v>
      </c>
      <c r="AD15" s="51"/>
      <c r="AF15" s="47" t="s">
        <v>179</v>
      </c>
      <c r="AG15" s="51"/>
      <c r="AH15" s="31"/>
      <c r="AI15" s="33"/>
      <c r="AK15" s="47" t="s">
        <v>179</v>
      </c>
      <c r="AL15" s="51"/>
      <c r="AM15" s="31"/>
      <c r="AN15" s="33"/>
      <c r="AP15" s="29" t="s">
        <v>179</v>
      </c>
      <c r="AQ15" s="322"/>
      <c r="AR15" s="31"/>
      <c r="AS15" s="33"/>
      <c r="AU15" s="29" t="s">
        <v>179</v>
      </c>
      <c r="AV15" s="30"/>
      <c r="AW15" s="31"/>
      <c r="AX15" s="33"/>
      <c r="AZ15" s="27"/>
      <c r="BF15" s="144"/>
    </row>
    <row r="16" spans="2:58" x14ac:dyDescent="0.3">
      <c r="B16" s="34" t="s">
        <v>185</v>
      </c>
      <c r="C16" s="319" t="e">
        <f>(C28-C29)/(C33*10*77)</f>
        <v>#VALUE!</v>
      </c>
      <c r="D16" s="31"/>
      <c r="E16" s="31"/>
      <c r="G16" s="27"/>
      <c r="I16" s="34" t="s">
        <v>197</v>
      </c>
      <c r="J16" s="344">
        <f>J26</f>
        <v>0</v>
      </c>
      <c r="K16" s="31"/>
      <c r="L16" s="31"/>
      <c r="N16" s="34" t="s">
        <v>210</v>
      </c>
      <c r="O16" s="317">
        <f>O24</f>
        <v>0</v>
      </c>
      <c r="P16" s="31"/>
      <c r="Q16" s="31"/>
      <c r="S16" s="34" t="s">
        <v>215</v>
      </c>
      <c r="T16" s="317" t="e">
        <f>(T25-T26)/T27</f>
        <v>#DIV/0!</v>
      </c>
      <c r="U16" s="31"/>
      <c r="V16" s="31"/>
      <c r="X16" s="34" t="s">
        <v>215</v>
      </c>
      <c r="Y16" s="317" t="e">
        <f>(Y25-Y26)/Y27</f>
        <v>#DIV/0!</v>
      </c>
      <c r="Z16" s="31"/>
      <c r="AA16" s="31"/>
      <c r="AC16" s="34" t="s">
        <v>226</v>
      </c>
      <c r="AD16" s="317" t="e">
        <f>T13</f>
        <v>#DIV/0!</v>
      </c>
      <c r="AF16" s="34" t="s">
        <v>230</v>
      </c>
      <c r="AG16" s="317" t="e">
        <f>77/AG23</f>
        <v>#VALUE!</v>
      </c>
      <c r="AH16" s="31"/>
      <c r="AI16" s="31"/>
      <c r="AK16" s="34" t="s">
        <v>232</v>
      </c>
      <c r="AL16" s="317" t="e">
        <f>(AL25-AL26)/AL27</f>
        <v>#DIV/0!</v>
      </c>
      <c r="AM16" s="31"/>
      <c r="AN16" s="31"/>
      <c r="AP16" s="34" t="s">
        <v>241</v>
      </c>
      <c r="AQ16" s="323">
        <v>1</v>
      </c>
      <c r="AR16" s="31"/>
      <c r="AS16" s="31"/>
      <c r="AU16" s="34" t="s">
        <v>245</v>
      </c>
      <c r="AV16" s="160" t="e">
        <f>77/AV23</f>
        <v>#VALUE!</v>
      </c>
      <c r="AW16" s="31"/>
      <c r="AX16" s="31"/>
      <c r="AZ16" s="27"/>
      <c r="BF16" s="144"/>
    </row>
    <row r="17" spans="2:58" ht="17.25" thickBot="1" x14ac:dyDescent="0.35">
      <c r="B17" s="34" t="s">
        <v>186</v>
      </c>
      <c r="C17" s="168" t="e">
        <f>(C28-C29)/(10*77)</f>
        <v>#VALUE!</v>
      </c>
      <c r="D17" s="31"/>
      <c r="E17" s="31"/>
      <c r="G17" s="27"/>
      <c r="I17" s="34" t="s">
        <v>198</v>
      </c>
      <c r="J17" s="313">
        <f>J25</f>
        <v>0</v>
      </c>
      <c r="K17" s="31"/>
      <c r="L17" s="31"/>
      <c r="N17" s="34" t="s">
        <v>211</v>
      </c>
      <c r="O17" s="166">
        <f>O23</f>
        <v>0</v>
      </c>
      <c r="P17" s="31"/>
      <c r="Q17" s="31"/>
      <c r="S17" s="34" t="s">
        <v>216</v>
      </c>
      <c r="T17" s="166" t="e">
        <f>T24/T27</f>
        <v>#VALUE!</v>
      </c>
      <c r="U17" s="31"/>
      <c r="V17" s="31"/>
      <c r="X17" s="34" t="s">
        <v>216</v>
      </c>
      <c r="Y17" s="166" t="e">
        <f>Y24/Y27</f>
        <v>#VALUE!</v>
      </c>
      <c r="Z17" s="31"/>
      <c r="AA17" s="31"/>
      <c r="AC17" s="32" t="s">
        <v>227</v>
      </c>
      <c r="AD17" s="161" t="e">
        <f>Y13</f>
        <v>#DIV/0!</v>
      </c>
      <c r="AF17" s="32" t="s">
        <v>231</v>
      </c>
      <c r="AG17" s="161" t="e">
        <f>-AG22*77/AG23^2</f>
        <v>#VALUE!</v>
      </c>
      <c r="AH17" s="31"/>
      <c r="AI17" s="31"/>
      <c r="AK17" s="34" t="s">
        <v>233</v>
      </c>
      <c r="AL17" s="166" t="e">
        <f>AL24/AL27</f>
        <v>#VALUE!</v>
      </c>
      <c r="AM17" s="31"/>
      <c r="AN17" s="31"/>
      <c r="AP17" s="34" t="s">
        <v>239</v>
      </c>
      <c r="AQ17" s="313">
        <v>1</v>
      </c>
      <c r="AR17" s="31"/>
      <c r="AS17" s="31"/>
      <c r="AU17" s="32" t="s">
        <v>246</v>
      </c>
      <c r="AV17" s="161" t="e">
        <f>-AV22*77/AV23^2</f>
        <v>#VALUE!</v>
      </c>
      <c r="AW17" s="31"/>
      <c r="AX17" s="31"/>
      <c r="AZ17" s="27"/>
      <c r="BF17" s="144"/>
    </row>
    <row r="18" spans="2:58" ht="17.25" thickBot="1" x14ac:dyDescent="0.35">
      <c r="B18" s="34" t="s">
        <v>190</v>
      </c>
      <c r="C18" s="168" t="e">
        <f>C26/(10*77*C33)</f>
        <v>#VALUE!</v>
      </c>
      <c r="D18" s="31"/>
      <c r="E18" s="31"/>
      <c r="G18" s="27"/>
      <c r="I18" s="34" t="s">
        <v>199</v>
      </c>
      <c r="J18" s="314">
        <f>J28</f>
        <v>0</v>
      </c>
      <c r="K18" s="31"/>
      <c r="L18" s="31"/>
      <c r="N18" s="32" t="s">
        <v>212</v>
      </c>
      <c r="O18" s="167">
        <f>3.412</f>
        <v>3.4119999999999999</v>
      </c>
      <c r="P18" s="31"/>
      <c r="Q18" s="31"/>
      <c r="S18" s="34" t="s">
        <v>217</v>
      </c>
      <c r="T18" s="166" t="e">
        <f>-T17</f>
        <v>#VALUE!</v>
      </c>
      <c r="U18" s="31"/>
      <c r="V18" s="31"/>
      <c r="X18" s="34" t="s">
        <v>217</v>
      </c>
      <c r="Y18" s="166" t="e">
        <f>-Y17</f>
        <v>#VALUE!</v>
      </c>
      <c r="Z18" s="31"/>
      <c r="AA18" s="31"/>
      <c r="AF18" s="31"/>
      <c r="AG18" s="31"/>
      <c r="AH18" s="31"/>
      <c r="AI18" s="31"/>
      <c r="AK18" s="34" t="s">
        <v>234</v>
      </c>
      <c r="AL18" s="166" t="e">
        <f>-AL17</f>
        <v>#VALUE!</v>
      </c>
      <c r="AM18" s="31"/>
      <c r="AN18" s="31"/>
      <c r="AP18" s="32" t="s">
        <v>240</v>
      </c>
      <c r="AQ18" s="315">
        <v>-1</v>
      </c>
      <c r="AR18" s="31"/>
      <c r="AS18" s="31"/>
      <c r="AU18" s="31"/>
      <c r="AV18" s="31"/>
      <c r="AW18" s="31"/>
      <c r="AX18" s="31"/>
      <c r="AZ18" s="27"/>
      <c r="BF18" s="144"/>
    </row>
    <row r="19" spans="2:58" ht="17.25" thickBot="1" x14ac:dyDescent="0.35">
      <c r="B19" s="34" t="s">
        <v>191</v>
      </c>
      <c r="C19" s="168" t="e">
        <f>-C18</f>
        <v>#VALUE!</v>
      </c>
      <c r="D19" s="31"/>
      <c r="E19" s="31"/>
      <c r="G19" s="27"/>
      <c r="I19" s="34" t="s">
        <v>200</v>
      </c>
      <c r="J19" s="323">
        <f>J27</f>
        <v>0</v>
      </c>
      <c r="K19" s="31"/>
      <c r="L19" s="31"/>
      <c r="N19" s="31"/>
      <c r="O19" s="31"/>
      <c r="P19" s="31"/>
      <c r="Q19" s="31"/>
      <c r="S19" s="32" t="s">
        <v>218</v>
      </c>
      <c r="T19" s="167" t="e">
        <f>-T24*(T25-T26)/T27^2</f>
        <v>#VALUE!</v>
      </c>
      <c r="U19" s="31"/>
      <c r="V19" s="31"/>
      <c r="X19" s="32" t="s">
        <v>218</v>
      </c>
      <c r="Y19" s="167" t="e">
        <f>-Y24*(Y25-Y26)/Y27^2</f>
        <v>#VALUE!</v>
      </c>
      <c r="Z19" s="31"/>
      <c r="AA19" s="31"/>
      <c r="AF19" s="31"/>
      <c r="AG19" s="31"/>
      <c r="AH19" s="31"/>
      <c r="AI19" s="31"/>
      <c r="AK19" s="32" t="s">
        <v>235</v>
      </c>
      <c r="AL19" s="167" t="e">
        <f>-AL24*(AL25-AL26)/AL27^2</f>
        <v>#DIV/0!</v>
      </c>
      <c r="AM19" s="31"/>
      <c r="AN19" s="31"/>
      <c r="AP19" s="31"/>
      <c r="AQ19" s="321"/>
      <c r="AR19" s="31"/>
      <c r="AS19" s="31"/>
      <c r="AU19" s="31"/>
      <c r="AV19" s="31"/>
      <c r="AW19" s="31"/>
      <c r="AX19" s="31"/>
      <c r="AZ19" s="27"/>
      <c r="BF19" s="144"/>
    </row>
    <row r="20" spans="2:58" ht="18" thickBot="1" x14ac:dyDescent="0.4">
      <c r="B20" s="34" t="s">
        <v>192</v>
      </c>
      <c r="C20" s="168" t="e">
        <f>C27/(10*77)</f>
        <v>#VALUE!</v>
      </c>
      <c r="D20" s="31"/>
      <c r="E20" s="31"/>
      <c r="G20" s="27"/>
      <c r="I20" s="32" t="s">
        <v>201</v>
      </c>
      <c r="J20" s="315">
        <v>3.4119999999999999</v>
      </c>
      <c r="K20" s="31"/>
      <c r="L20" s="31"/>
      <c r="N20" s="31"/>
      <c r="O20" s="31"/>
      <c r="P20" s="31"/>
      <c r="Q20" s="31"/>
      <c r="S20" s="31"/>
      <c r="T20" s="31"/>
      <c r="U20" s="31"/>
      <c r="V20" s="31"/>
      <c r="X20" s="31"/>
      <c r="Y20" s="31"/>
      <c r="Z20" s="31"/>
      <c r="AA20" s="31"/>
      <c r="AF20" s="49" t="s">
        <v>229</v>
      </c>
      <c r="AG20" s="50"/>
      <c r="AH20" s="50"/>
      <c r="AI20" s="51"/>
      <c r="AK20" s="31"/>
      <c r="AL20" s="31"/>
      <c r="AM20" s="31"/>
      <c r="AN20" s="31"/>
      <c r="AP20" s="31"/>
      <c r="AQ20" s="321"/>
      <c r="AR20" s="31"/>
      <c r="AS20" s="31"/>
      <c r="AU20" s="49" t="s">
        <v>243</v>
      </c>
      <c r="AV20" s="50"/>
      <c r="AW20" s="50"/>
      <c r="AX20" s="51"/>
      <c r="AZ20" s="27"/>
      <c r="BF20" s="144"/>
    </row>
    <row r="21" spans="2:58" ht="18" thickBot="1" x14ac:dyDescent="0.4">
      <c r="B21" s="32" t="s">
        <v>193</v>
      </c>
      <c r="C21" s="167" t="e">
        <f>-C20</f>
        <v>#VALUE!</v>
      </c>
      <c r="D21" s="31"/>
      <c r="E21" s="31"/>
      <c r="G21" s="27"/>
      <c r="I21" s="31"/>
      <c r="J21" s="31"/>
      <c r="K21" s="31"/>
      <c r="L21" s="31"/>
      <c r="N21" s="49" t="s">
        <v>195</v>
      </c>
      <c r="O21" s="43"/>
      <c r="P21" s="43"/>
      <c r="Q21" s="44"/>
      <c r="S21" s="31"/>
      <c r="T21" s="31"/>
      <c r="U21" s="31"/>
      <c r="V21" s="31"/>
      <c r="X21" s="31"/>
      <c r="Y21" s="31"/>
      <c r="Z21" s="31"/>
      <c r="AA21" s="31"/>
      <c r="AF21" s="34"/>
      <c r="AG21" s="35" t="s">
        <v>180</v>
      </c>
      <c r="AH21" s="35" t="s">
        <v>279</v>
      </c>
      <c r="AI21" s="36"/>
      <c r="AK21" s="31"/>
      <c r="AL21" s="31"/>
      <c r="AM21" s="31"/>
      <c r="AN21" s="31"/>
      <c r="AP21" s="49" t="s">
        <v>238</v>
      </c>
      <c r="AQ21" s="324"/>
      <c r="AR21" s="50"/>
      <c r="AS21" s="51"/>
      <c r="AU21" s="34"/>
      <c r="AV21" s="35" t="s">
        <v>180</v>
      </c>
      <c r="AW21" s="35" t="s">
        <v>279</v>
      </c>
      <c r="AX21" s="36"/>
      <c r="AZ21" s="27"/>
      <c r="BF21" s="144"/>
    </row>
    <row r="22" spans="2:58" ht="18" thickBot="1" x14ac:dyDescent="0.4">
      <c r="B22" s="31"/>
      <c r="C22" s="31"/>
      <c r="D22" s="31"/>
      <c r="E22" s="31"/>
      <c r="G22" s="27"/>
      <c r="I22" s="31"/>
      <c r="J22" s="31"/>
      <c r="K22" s="31"/>
      <c r="L22" s="31"/>
      <c r="N22" s="34"/>
      <c r="O22" s="35" t="s">
        <v>180</v>
      </c>
      <c r="P22" s="35" t="s">
        <v>279</v>
      </c>
      <c r="Q22" s="36"/>
      <c r="S22" s="49" t="s">
        <v>219</v>
      </c>
      <c r="T22" s="43"/>
      <c r="U22" s="43"/>
      <c r="V22" s="44"/>
      <c r="X22" s="42" t="s">
        <v>221</v>
      </c>
      <c r="Y22" s="43"/>
      <c r="Z22" s="43"/>
      <c r="AA22" s="44"/>
      <c r="AF22" s="34" t="s">
        <v>182</v>
      </c>
      <c r="AG22" s="162">
        <f>SUM('24 Hr Test '!C25:H25)</f>
        <v>0</v>
      </c>
      <c r="AH22" s="162" t="e">
        <f>IF(Basis="Mass",2.45*'Uncertainty Data'!H17,2.45*'Uncertainty Data'!H17*'Calculations Uncertainty'!AG27)</f>
        <v>#DIV/0!</v>
      </c>
      <c r="AI22" s="36"/>
      <c r="AK22" s="49" t="s">
        <v>236</v>
      </c>
      <c r="AL22" s="43"/>
      <c r="AM22" s="43"/>
      <c r="AN22" s="44"/>
      <c r="AP22" s="34"/>
      <c r="AQ22" s="35" t="s">
        <v>180</v>
      </c>
      <c r="AR22" s="35" t="s">
        <v>279</v>
      </c>
      <c r="AS22" s="36"/>
      <c r="AU22" s="34" t="s">
        <v>182</v>
      </c>
      <c r="AV22" s="309">
        <f>AL24</f>
        <v>0</v>
      </c>
      <c r="AW22" s="309" t="e">
        <f>AM24</f>
        <v>#DIV/0!</v>
      </c>
      <c r="AX22" s="36"/>
      <c r="AZ22" s="27"/>
      <c r="BF22" s="144"/>
    </row>
    <row r="23" spans="2:58" ht="18" thickBot="1" x14ac:dyDescent="0.4">
      <c r="B23" s="31"/>
      <c r="C23" s="31"/>
      <c r="D23" s="31"/>
      <c r="E23" s="31"/>
      <c r="G23" s="27"/>
      <c r="I23" s="49" t="s">
        <v>195</v>
      </c>
      <c r="J23" s="43"/>
      <c r="K23" s="43"/>
      <c r="L23" s="44"/>
      <c r="N23" s="34" t="s">
        <v>202</v>
      </c>
      <c r="O23" s="309">
        <f>J25</f>
        <v>0</v>
      </c>
      <c r="P23" s="310">
        <f>'Uncertainty Data'!H20</f>
        <v>0</v>
      </c>
      <c r="Q23" s="36"/>
      <c r="S23" s="34"/>
      <c r="T23" s="35" t="s">
        <v>180</v>
      </c>
      <c r="U23" s="35" t="s">
        <v>279</v>
      </c>
      <c r="V23" s="36"/>
      <c r="X23" s="34"/>
      <c r="Y23" s="35" t="s">
        <v>180</v>
      </c>
      <c r="Z23" s="35" t="s">
        <v>279</v>
      </c>
      <c r="AA23" s="36"/>
      <c r="AF23" s="32" t="s">
        <v>214</v>
      </c>
      <c r="AG23" s="163" t="e">
        <f>'24 Hr Test '!C56</f>
        <v>#VALUE!</v>
      </c>
      <c r="AH23" s="164" t="e">
        <f>AD13</f>
        <v>#DIV/0!</v>
      </c>
      <c r="AI23" s="48"/>
      <c r="AK23" s="34"/>
      <c r="AL23" s="35" t="s">
        <v>180</v>
      </c>
      <c r="AM23" s="35" t="s">
        <v>279</v>
      </c>
      <c r="AN23" s="36"/>
      <c r="AP23" s="34" t="s">
        <v>195</v>
      </c>
      <c r="AQ23" s="309">
        <f>'24 Hr Test '!C60</f>
        <v>0</v>
      </c>
      <c r="AR23" s="165">
        <f>J13</f>
        <v>0</v>
      </c>
      <c r="AS23" s="36"/>
      <c r="AU23" s="32" t="s">
        <v>238</v>
      </c>
      <c r="AV23" s="316" t="e">
        <f>'24 Hr Test '!C63</f>
        <v>#VALUE!</v>
      </c>
      <c r="AW23" s="312" t="e">
        <f>AQ13</f>
        <v>#VALUE!</v>
      </c>
      <c r="AX23" s="48"/>
      <c r="AZ23" s="27"/>
      <c r="BF23" s="144"/>
    </row>
    <row r="24" spans="2:58" ht="18" thickBot="1" x14ac:dyDescent="0.4">
      <c r="B24" s="657" t="s">
        <v>187</v>
      </c>
      <c r="C24" s="658"/>
      <c r="D24" s="658"/>
      <c r="E24" s="659"/>
      <c r="G24" s="27"/>
      <c r="I24" s="34"/>
      <c r="J24" s="35" t="s">
        <v>180</v>
      </c>
      <c r="K24" s="35" t="s">
        <v>279</v>
      </c>
      <c r="L24" s="36"/>
      <c r="N24" s="34" t="s">
        <v>203</v>
      </c>
      <c r="O24" s="309">
        <f>J26</f>
        <v>0</v>
      </c>
      <c r="P24" s="310">
        <f>'Uncertainty Data'!H21</f>
        <v>0</v>
      </c>
      <c r="Q24" s="36"/>
      <c r="S24" s="34" t="s">
        <v>182</v>
      </c>
      <c r="T24" s="309" t="str">
        <f>'24 Hr Test '!C25</f>
        <v>Basis Unselected</v>
      </c>
      <c r="U24" s="310" t="e">
        <f>IF(Basis="Mass",'Uncertainty Data'!H17,'Uncertainty Data'!H17*T31)</f>
        <v>#DIV/0!</v>
      </c>
      <c r="V24" s="36"/>
      <c r="X24" s="34" t="s">
        <v>182</v>
      </c>
      <c r="Y24" s="309" t="str">
        <f>'24 Hr Test '!F25</f>
        <v>Basis Unselected</v>
      </c>
      <c r="Z24" s="310" t="e">
        <f>IF(Basis="Mass",'Uncertainty Data'!H17,'Uncertainty Data'!H17*Y31)</f>
        <v>#DIV/0!</v>
      </c>
      <c r="AA24" s="36"/>
      <c r="AK24" s="34" t="s">
        <v>182</v>
      </c>
      <c r="AL24" s="309">
        <f>AG22</f>
        <v>0</v>
      </c>
      <c r="AM24" s="309" t="e">
        <f>AH22</f>
        <v>#DIV/0!</v>
      </c>
      <c r="AN24" s="36"/>
      <c r="AP24" s="34" t="s">
        <v>229</v>
      </c>
      <c r="AQ24" s="309" t="e">
        <f>'24 Hr Test '!C62</f>
        <v>#VALUE!</v>
      </c>
      <c r="AR24" s="165" t="e">
        <f>AG13</f>
        <v>#VALUE!</v>
      </c>
      <c r="AS24" s="36"/>
      <c r="AZ24" s="27"/>
      <c r="BF24" s="144"/>
    </row>
    <row r="25" spans="2:58" ht="18" thickBot="1" x14ac:dyDescent="0.4">
      <c r="B25" s="34"/>
      <c r="C25" s="35" t="s">
        <v>180</v>
      </c>
      <c r="D25" s="35" t="s">
        <v>279</v>
      </c>
      <c r="E25" s="36"/>
      <c r="G25" s="27"/>
      <c r="I25" s="34" t="s">
        <v>202</v>
      </c>
      <c r="J25" s="309">
        <f>SUM('24 Hr Test '!C37:H37)</f>
        <v>0</v>
      </c>
      <c r="K25" s="310">
        <f>2.45*'Uncertainty Data'!H20</f>
        <v>0</v>
      </c>
      <c r="L25" s="36"/>
      <c r="N25" s="34" t="s">
        <v>213</v>
      </c>
      <c r="O25" s="309">
        <f>'24 Hr Test '!C38</f>
        <v>0</v>
      </c>
      <c r="P25" s="310">
        <f>'Uncertainty Data'!H22</f>
        <v>0</v>
      </c>
      <c r="Q25" s="36"/>
      <c r="S25" s="34" t="s">
        <v>15</v>
      </c>
      <c r="T25" s="311" t="e">
        <f>'24 Hr Test '!C23</f>
        <v>#DIV/0!</v>
      </c>
      <c r="U25" s="310">
        <f>'Uncertainty Data'!H19</f>
        <v>0</v>
      </c>
      <c r="V25" s="36"/>
      <c r="X25" s="34" t="s">
        <v>15</v>
      </c>
      <c r="Y25" s="311" t="e">
        <f>'24 Hr Test '!F23</f>
        <v>#DIV/0!</v>
      </c>
      <c r="Z25" s="310">
        <f>'24 Hr Test '!O23</f>
        <v>0</v>
      </c>
      <c r="AA25" s="36"/>
      <c r="AF25" s="47" t="s">
        <v>184</v>
      </c>
      <c r="AG25" s="52"/>
      <c r="AK25" s="34" t="s">
        <v>15</v>
      </c>
      <c r="AL25" s="311" t="e">
        <f>AVERAGE('24 Hr Test '!C23:H23)</f>
        <v>#DIV/0!</v>
      </c>
      <c r="AM25" s="310">
        <f>2.45*'Uncertainty Data'!H19</f>
        <v>0</v>
      </c>
      <c r="AN25" s="36"/>
      <c r="AP25" s="34" t="s">
        <v>236</v>
      </c>
      <c r="AQ25" s="309" t="e">
        <f>'24 Hr Test '!C61</f>
        <v>#VALUE!</v>
      </c>
      <c r="AR25" s="165" t="e">
        <f>AL13</f>
        <v>#DIV/0!</v>
      </c>
      <c r="AS25" s="36"/>
      <c r="AU25" s="47" t="s">
        <v>184</v>
      </c>
      <c r="AV25" s="52"/>
      <c r="AZ25" s="27"/>
      <c r="BF25" s="144"/>
    </row>
    <row r="26" spans="2:58" ht="17.25" thickBot="1" x14ac:dyDescent="0.35">
      <c r="B26" s="34" t="s">
        <v>66</v>
      </c>
      <c r="C26" s="165" t="str">
        <f>'Max GPM Test'!C25:C25</f>
        <v/>
      </c>
      <c r="D26" s="165" t="e">
        <f>'Uncertainty Data'!H14/SQRT('Calculations Uncertainty'!C$34)</f>
        <v>#DIV/0!</v>
      </c>
      <c r="E26" s="36"/>
      <c r="G26" s="27"/>
      <c r="I26" s="34" t="s">
        <v>203</v>
      </c>
      <c r="J26" s="311">
        <f>SUM('24 Hr Test '!C32:H32)</f>
        <v>0</v>
      </c>
      <c r="K26" s="310">
        <f>'Uncertainty Data'!H21</f>
        <v>0</v>
      </c>
      <c r="L26" s="36"/>
      <c r="N26" s="4"/>
      <c r="O26" s="2"/>
      <c r="P26" s="2"/>
      <c r="Q26" s="3"/>
      <c r="S26" s="34" t="s">
        <v>14</v>
      </c>
      <c r="T26" s="310" t="e">
        <f>'24 Hr Test '!C22</f>
        <v>#DIV/0!</v>
      </c>
      <c r="U26" s="310">
        <f>'Uncertainty Data'!H18</f>
        <v>0</v>
      </c>
      <c r="V26" s="36"/>
      <c r="X26" s="34" t="s">
        <v>14</v>
      </c>
      <c r="Y26" s="310" t="e">
        <f>'24 Hr Test '!F22</f>
        <v>#DIV/0!</v>
      </c>
      <c r="Z26" s="310">
        <f>'24 Hr Test '!O22</f>
        <v>0</v>
      </c>
      <c r="AA26" s="36"/>
      <c r="AF26" s="34" t="s">
        <v>207</v>
      </c>
      <c r="AG26" s="37">
        <v>1</v>
      </c>
      <c r="AK26" s="34" t="s">
        <v>14</v>
      </c>
      <c r="AL26" s="310" t="e">
        <f>AVERAGE('24 Hr Test '!C22:H22)</f>
        <v>#DIV/0!</v>
      </c>
      <c r="AM26" s="310">
        <f>2.45*'Uncertainty Data'!H18</f>
        <v>0</v>
      </c>
      <c r="AN26" s="36"/>
      <c r="AP26" s="4"/>
      <c r="AQ26" s="2"/>
      <c r="AR26" s="2"/>
      <c r="AS26" s="3"/>
      <c r="AU26" s="34" t="s">
        <v>207</v>
      </c>
      <c r="AV26" s="37">
        <v>1</v>
      </c>
      <c r="AZ26" s="27"/>
      <c r="BF26" s="144"/>
    </row>
    <row r="27" spans="2:58" ht="17.25" thickBot="1" x14ac:dyDescent="0.35">
      <c r="B27" s="34" t="s">
        <v>183</v>
      </c>
      <c r="C27" s="165" t="str">
        <f>'Max GPM Test'!C26:C26</f>
        <v/>
      </c>
      <c r="D27" s="165" t="e">
        <f>'Uncertainty Data'!H15/SQRT('Calculations Uncertainty'!C$34)</f>
        <v>#DIV/0!</v>
      </c>
      <c r="E27" s="36"/>
      <c r="G27" s="27"/>
      <c r="I27" s="34" t="s">
        <v>204</v>
      </c>
      <c r="J27" s="311">
        <f>'24 Hr Test '!C49</f>
        <v>0</v>
      </c>
      <c r="K27" s="310">
        <f>'Uncertainty Data'!H23</f>
        <v>0</v>
      </c>
      <c r="L27" s="36"/>
      <c r="S27" s="41" t="s">
        <v>208</v>
      </c>
      <c r="T27" s="316">
        <f>'24 Hr Test '!C37+'24 Hr Test '!C39</f>
        <v>0</v>
      </c>
      <c r="U27" s="312">
        <f>O13</f>
        <v>0</v>
      </c>
      <c r="V27" s="48"/>
      <c r="X27" s="41" t="s">
        <v>208</v>
      </c>
      <c r="Y27" s="316">
        <f>'24 Hr Test '!F37+'24 Hr Test '!F39</f>
        <v>0</v>
      </c>
      <c r="Z27" s="312">
        <f>O13</f>
        <v>0</v>
      </c>
      <c r="AA27" s="48"/>
      <c r="AF27" s="4" t="s">
        <v>181</v>
      </c>
      <c r="AG27" s="45" t="e">
        <f>Y31</f>
        <v>#DIV/0!</v>
      </c>
      <c r="AK27" s="41" t="s">
        <v>214</v>
      </c>
      <c r="AL27" s="316" t="e">
        <f>AG23</f>
        <v>#VALUE!</v>
      </c>
      <c r="AM27" s="312" t="e">
        <f>AH23</f>
        <v>#DIV/0!</v>
      </c>
      <c r="AN27" s="48"/>
      <c r="AU27" s="4" t="s">
        <v>181</v>
      </c>
      <c r="AV27" s="45" t="e">
        <f>AL31</f>
        <v>#DIV/0!</v>
      </c>
      <c r="AZ27" s="27"/>
      <c r="BF27" s="144"/>
    </row>
    <row r="28" spans="2:58" ht="17.25" thickBot="1" x14ac:dyDescent="0.35">
      <c r="B28" s="34" t="s">
        <v>15</v>
      </c>
      <c r="C28" s="165" t="str">
        <f>'Max GPM Test'!C27:C27</f>
        <v/>
      </c>
      <c r="D28" s="165" t="e">
        <f>'Uncertainty Data'!H13/SQRT('Calculations Uncertainty'!C$34)</f>
        <v>#DIV/0!</v>
      </c>
      <c r="E28" s="36"/>
      <c r="G28" s="27"/>
      <c r="I28" s="38" t="s">
        <v>205</v>
      </c>
      <c r="J28" s="311">
        <f>'24 Hr Test '!C44</f>
        <v>0</v>
      </c>
      <c r="K28" s="310">
        <f>'Uncertainty Data'!H24</f>
        <v>0</v>
      </c>
      <c r="L28" s="36"/>
      <c r="AZ28" s="27"/>
      <c r="BF28" s="144"/>
    </row>
    <row r="29" spans="2:58" ht="18" thickBot="1" x14ac:dyDescent="0.4">
      <c r="B29" s="38" t="s">
        <v>14</v>
      </c>
      <c r="C29" s="165" t="str">
        <f>'Max GPM Test'!C28:C28</f>
        <v/>
      </c>
      <c r="D29" s="165" t="e">
        <f>'Uncertainty Data'!H12/SQRT('Calculations Uncertainty'!C$34)</f>
        <v>#DIV/0!</v>
      </c>
      <c r="E29" s="36"/>
      <c r="G29" s="27"/>
      <c r="I29" s="41" t="s">
        <v>206</v>
      </c>
      <c r="J29" s="316">
        <f>'24 Hr Test '!C52</f>
        <v>0</v>
      </c>
      <c r="K29" s="312">
        <f>'Uncertainty Data'!H25</f>
        <v>0</v>
      </c>
      <c r="L29" s="39"/>
      <c r="S29" s="47" t="s">
        <v>184</v>
      </c>
      <c r="T29" s="46"/>
      <c r="X29" s="47" t="s">
        <v>184</v>
      </c>
      <c r="Y29" s="52"/>
      <c r="AK29" s="47" t="s">
        <v>184</v>
      </c>
      <c r="AL29" s="52"/>
      <c r="AZ29" s="27"/>
      <c r="BF29" s="144"/>
    </row>
    <row r="30" spans="2:58" ht="17.25" thickBot="1" x14ac:dyDescent="0.35">
      <c r="B30" s="32"/>
      <c r="C30" s="40"/>
      <c r="D30" s="40"/>
      <c r="E30" s="39"/>
      <c r="G30" s="27"/>
      <c r="S30" s="34" t="s">
        <v>207</v>
      </c>
      <c r="T30" s="37">
        <v>1</v>
      </c>
      <c r="X30" s="34" t="s">
        <v>207</v>
      </c>
      <c r="Y30" s="37">
        <v>1</v>
      </c>
      <c r="AK30" s="34" t="s">
        <v>207</v>
      </c>
      <c r="AL30" s="37">
        <v>1</v>
      </c>
      <c r="AZ30" s="27"/>
      <c r="BF30" s="144"/>
    </row>
    <row r="31" spans="2:58" ht="17.25" thickBot="1" x14ac:dyDescent="0.35">
      <c r="G31" s="27"/>
      <c r="I31" s="47" t="s">
        <v>184</v>
      </c>
      <c r="J31" s="46"/>
      <c r="S31" s="4" t="s">
        <v>181</v>
      </c>
      <c r="T31" s="45" t="e">
        <f>'24 Hr Test '!C24</f>
        <v>#DIV/0!</v>
      </c>
      <c r="X31" s="4" t="s">
        <v>181</v>
      </c>
      <c r="Y31" s="45" t="e">
        <f>'24 Hr Test '!H24</f>
        <v>#DIV/0!</v>
      </c>
      <c r="AK31" s="4" t="s">
        <v>181</v>
      </c>
      <c r="AL31" s="45" t="e">
        <f>AG27</f>
        <v>#DIV/0!</v>
      </c>
      <c r="AZ31" s="27"/>
      <c r="BF31" s="144"/>
    </row>
    <row r="32" spans="2:58" ht="17.25" thickBot="1" x14ac:dyDescent="0.35">
      <c r="B32" s="660" t="s">
        <v>184</v>
      </c>
      <c r="C32" s="661"/>
      <c r="G32" s="27"/>
      <c r="I32" s="32" t="s">
        <v>207</v>
      </c>
      <c r="J32" s="45">
        <v>1</v>
      </c>
      <c r="AZ32" s="27"/>
      <c r="BF32" s="144"/>
    </row>
    <row r="33" spans="1:58" x14ac:dyDescent="0.3">
      <c r="B33" s="34" t="s">
        <v>181</v>
      </c>
      <c r="C33" s="37" t="str">
        <f>'Max GPM Test'!C29:C29</f>
        <v/>
      </c>
      <c r="G33" s="27"/>
      <c r="BF33" s="144"/>
    </row>
    <row r="34" spans="1:58" ht="17.25" thickBot="1" x14ac:dyDescent="0.35">
      <c r="B34" s="4" t="s">
        <v>189</v>
      </c>
      <c r="C34" s="3">
        <f>COUNT('Max GPM Test'!C37:C153)</f>
        <v>0</v>
      </c>
      <c r="G34" s="27"/>
      <c r="BF34" s="144"/>
    </row>
    <row r="35" spans="1:58" x14ac:dyDescent="0.3">
      <c r="G35" s="27"/>
      <c r="BF35" s="144"/>
    </row>
    <row r="36" spans="1:58" x14ac:dyDescent="0.3">
      <c r="G36" s="27"/>
      <c r="BF36" s="144"/>
    </row>
    <row r="37" spans="1:58" x14ac:dyDescent="0.3">
      <c r="BF37" s="144"/>
    </row>
    <row r="38" spans="1:58" x14ac:dyDescent="0.3">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row>
  </sheetData>
  <sheetProtection password="CC4F" sheet="1" objects="1" scenarios="1" selectLockedCells="1"/>
  <mergeCells count="2">
    <mergeCell ref="B24:E24"/>
    <mergeCell ref="B32:C32"/>
  </mergeCells>
  <conditionalFormatting sqref="B9:BD38">
    <cfRule type="expression" dxfId="0" priority="1" stopIfTrue="1">
      <formula>AND(Uncertainty_Y_N="No")</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zoomScale="80" zoomScaleNormal="80" workbookViewId="0"/>
  </sheetViews>
  <sheetFormatPr defaultRowHeight="16.5" x14ac:dyDescent="0.3"/>
  <cols>
    <col min="1" max="1" width="9.140625" style="1"/>
    <col min="2" max="2" width="22.7109375" style="1" customWidth="1"/>
    <col min="3" max="3" width="41" style="1" bestFit="1" customWidth="1"/>
    <col min="4" max="10" width="9.140625" style="1"/>
    <col min="11" max="11" width="3" style="1" customWidth="1"/>
    <col min="12" max="16384" width="9.140625" style="1"/>
  </cols>
  <sheetData>
    <row r="1" spans="2:11" ht="17.25" thickBot="1" x14ac:dyDescent="0.35">
      <c r="K1" s="144"/>
    </row>
    <row r="2" spans="2:11" ht="18" thickBot="1" x14ac:dyDescent="0.35">
      <c r="B2" s="263" t="s">
        <v>104</v>
      </c>
      <c r="C2" s="264"/>
      <c r="K2" s="144"/>
    </row>
    <row r="3" spans="2:11" x14ac:dyDescent="0.3">
      <c r="B3" s="254" t="s">
        <v>105</v>
      </c>
      <c r="C3" s="255" t="str">
        <f ca="1">'Version Control'!C3</f>
        <v>Tankless_Gas_Water_Heater_v1 2.xlsx</v>
      </c>
      <c r="K3" s="144"/>
    </row>
    <row r="4" spans="2:11" x14ac:dyDescent="0.3">
      <c r="B4" s="256" t="s">
        <v>106</v>
      </c>
      <c r="C4" s="257" t="str">
        <f ca="1">MID(CELL("filename",G23), FIND("]", CELL("filename", G23))+ 1, 255)</f>
        <v>Drop-Downs</v>
      </c>
      <c r="K4" s="144"/>
    </row>
    <row r="5" spans="2:11" x14ac:dyDescent="0.3">
      <c r="B5" s="258" t="s">
        <v>107</v>
      </c>
      <c r="C5" s="259">
        <f>'Version Control'!C5</f>
        <v>1.2</v>
      </c>
      <c r="K5" s="144"/>
    </row>
    <row r="6" spans="2:11" x14ac:dyDescent="0.3">
      <c r="B6" s="258" t="s">
        <v>108</v>
      </c>
      <c r="C6" s="260">
        <f>'Version Control'!C6</f>
        <v>40939</v>
      </c>
      <c r="K6" s="144"/>
    </row>
    <row r="7" spans="2:11" ht="17.25" thickBot="1" x14ac:dyDescent="0.35">
      <c r="B7" s="261" t="s">
        <v>109</v>
      </c>
      <c r="C7" s="262" t="str">
        <f>'Version Control'!C7</f>
        <v>[MM/DD/YYYY]</v>
      </c>
      <c r="K7" s="144"/>
    </row>
    <row r="8" spans="2:11" x14ac:dyDescent="0.3">
      <c r="K8" s="144"/>
    </row>
    <row r="9" spans="2:11" x14ac:dyDescent="0.3">
      <c r="K9" s="144"/>
    </row>
    <row r="10" spans="2:11" ht="17.25" thickBot="1" x14ac:dyDescent="0.35">
      <c r="B10" s="1" t="s">
        <v>158</v>
      </c>
      <c r="D10" s="1" t="s">
        <v>67</v>
      </c>
      <c r="I10" s="1" t="s">
        <v>150</v>
      </c>
      <c r="K10" s="144"/>
    </row>
    <row r="11" spans="2:11" x14ac:dyDescent="0.3">
      <c r="B11" s="25"/>
      <c r="D11" s="25"/>
      <c r="I11" s="25"/>
      <c r="K11" s="144"/>
    </row>
    <row r="12" spans="2:11" x14ac:dyDescent="0.3">
      <c r="B12" s="5" t="s">
        <v>60</v>
      </c>
      <c r="D12" s="5" t="s">
        <v>66</v>
      </c>
      <c r="I12" s="5" t="s">
        <v>149</v>
      </c>
      <c r="K12" s="144"/>
    </row>
    <row r="13" spans="2:11" ht="17.25" thickBot="1" x14ac:dyDescent="0.35">
      <c r="B13" s="6" t="s">
        <v>59</v>
      </c>
      <c r="D13" s="6" t="s">
        <v>45</v>
      </c>
      <c r="I13" s="6" t="s">
        <v>147</v>
      </c>
      <c r="K13" s="144"/>
    </row>
    <row r="14" spans="2:11" x14ac:dyDescent="0.3">
      <c r="K14" s="144"/>
    </row>
    <row r="15" spans="2:11" x14ac:dyDescent="0.3">
      <c r="D15" s="1" t="s">
        <v>194</v>
      </c>
      <c r="K15" s="144"/>
    </row>
    <row r="16" spans="2:11" x14ac:dyDescent="0.3">
      <c r="K16" s="144"/>
    </row>
    <row r="17" spans="1:11" x14ac:dyDescent="0.3">
      <c r="A17" s="144"/>
      <c r="B17" s="144"/>
      <c r="C17" s="144"/>
      <c r="D17" s="144"/>
      <c r="E17" s="144"/>
      <c r="F17" s="144"/>
      <c r="G17" s="144"/>
      <c r="H17" s="144"/>
      <c r="I17" s="144"/>
      <c r="J17" s="144"/>
      <c r="K17" s="144"/>
    </row>
  </sheetData>
  <sheetProtection password="CC4F" sheet="1" objects="1" scenarios="1" selectLockedCells="1"/>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zoomScale="80" zoomScaleNormal="80" workbookViewId="0">
      <selection activeCell="I11" sqref="I11"/>
    </sheetView>
  </sheetViews>
  <sheetFormatPr defaultRowHeight="16.5" x14ac:dyDescent="0.3"/>
  <cols>
    <col min="1" max="1" width="9.140625" style="1"/>
    <col min="2" max="2" width="23.5703125" style="1" customWidth="1"/>
    <col min="3" max="3" width="41" style="1" bestFit="1" customWidth="1"/>
    <col min="4" max="4" width="9.140625" style="1"/>
    <col min="5" max="5" width="3.5703125" style="1" customWidth="1"/>
    <col min="6" max="16384" width="9.140625" style="1"/>
  </cols>
  <sheetData>
    <row r="1" spans="2:5" ht="17.25" thickBot="1" x14ac:dyDescent="0.35">
      <c r="E1" s="144"/>
    </row>
    <row r="2" spans="2:5" ht="18" thickBot="1" x14ac:dyDescent="0.35">
      <c r="B2" s="175" t="s">
        <v>104</v>
      </c>
      <c r="C2" s="176"/>
      <c r="E2" s="144"/>
    </row>
    <row r="3" spans="2:5" x14ac:dyDescent="0.3">
      <c r="B3" s="254" t="s">
        <v>105</v>
      </c>
      <c r="C3" s="255" t="str">
        <f ca="1">MID(CELL("FILENAME",A1),FIND("[",CELL("FILENAME",A1))+1,FIND("]",CELL("FILENAME",A1))-FIND("[",CELL("FILENAME",A1))-1)</f>
        <v>Tankless_Gas_Water_Heater_v1 2.xlsx</v>
      </c>
      <c r="E3" s="144"/>
    </row>
    <row r="4" spans="2:5" x14ac:dyDescent="0.3">
      <c r="B4" s="256" t="s">
        <v>106</v>
      </c>
      <c r="C4" s="257" t="str">
        <f ca="1">MID(CELL("filename",A1), FIND("]", CELL("filename", A1))+ 1, 255)</f>
        <v>Version Control</v>
      </c>
      <c r="E4" s="144"/>
    </row>
    <row r="5" spans="2:5" x14ac:dyDescent="0.3">
      <c r="B5" s="258" t="s">
        <v>107</v>
      </c>
      <c r="C5" s="259">
        <f>MAX(B12:B1048)</f>
        <v>1.2</v>
      </c>
      <c r="E5" s="144"/>
    </row>
    <row r="6" spans="2:5" x14ac:dyDescent="0.3">
      <c r="B6" s="258" t="s">
        <v>108</v>
      </c>
      <c r="C6" s="260">
        <f>IF(MAX(B12:C1048)=0,"No Revisions Dates Entered",MAX(B12:C1048))</f>
        <v>40939</v>
      </c>
      <c r="E6" s="144"/>
    </row>
    <row r="7" spans="2:5" ht="17.25" thickBot="1" x14ac:dyDescent="0.35">
      <c r="B7" s="261" t="s">
        <v>109</v>
      </c>
      <c r="C7" s="271" t="str">
        <f>'General Info &amp; Test Results'!C27</f>
        <v>[MM/DD/YYYY]</v>
      </c>
      <c r="D7" s="7"/>
      <c r="E7" s="144"/>
    </row>
    <row r="8" spans="2:5" x14ac:dyDescent="0.3">
      <c r="E8" s="144"/>
    </row>
    <row r="9" spans="2:5" ht="17.25" thickBot="1" x14ac:dyDescent="0.35">
      <c r="E9" s="144"/>
    </row>
    <row r="10" spans="2:5" ht="18" thickBot="1" x14ac:dyDescent="0.35">
      <c r="B10" s="263" t="s">
        <v>118</v>
      </c>
      <c r="C10" s="265"/>
      <c r="E10" s="144"/>
    </row>
    <row r="11" spans="2:5" ht="18" thickBot="1" x14ac:dyDescent="0.4">
      <c r="B11" s="275" t="s">
        <v>119</v>
      </c>
      <c r="C11" s="274" t="s">
        <v>94</v>
      </c>
      <c r="E11" s="144"/>
    </row>
    <row r="12" spans="2:5" x14ac:dyDescent="0.3">
      <c r="B12" s="272">
        <v>0.1</v>
      </c>
      <c r="C12" s="273">
        <v>40682</v>
      </c>
      <c r="E12" s="144"/>
    </row>
    <row r="13" spans="2:5" x14ac:dyDescent="0.3">
      <c r="B13" s="266">
        <v>0.2</v>
      </c>
      <c r="C13" s="267">
        <v>40689</v>
      </c>
      <c r="E13" s="144"/>
    </row>
    <row r="14" spans="2:5" x14ac:dyDescent="0.3">
      <c r="B14" s="431">
        <v>1</v>
      </c>
      <c r="C14" s="267">
        <v>40696</v>
      </c>
      <c r="E14" s="144"/>
    </row>
    <row r="15" spans="2:5" x14ac:dyDescent="0.3">
      <c r="B15" s="266">
        <v>1.1000000000000001</v>
      </c>
      <c r="C15" s="267">
        <v>40808</v>
      </c>
      <c r="E15" s="144"/>
    </row>
    <row r="16" spans="2:5" x14ac:dyDescent="0.3">
      <c r="B16" s="268">
        <v>1.2</v>
      </c>
      <c r="C16" s="267">
        <v>40939</v>
      </c>
      <c r="E16" s="144"/>
    </row>
    <row r="17" spans="1:5" ht="17.25" thickBot="1" x14ac:dyDescent="0.35">
      <c r="B17" s="269"/>
      <c r="C17" s="270"/>
      <c r="E17" s="144"/>
    </row>
    <row r="18" spans="1:5" x14ac:dyDescent="0.3">
      <c r="E18" s="144"/>
    </row>
    <row r="19" spans="1:5" x14ac:dyDescent="0.3">
      <c r="A19" s="144"/>
      <c r="B19" s="144"/>
      <c r="C19" s="144"/>
      <c r="D19" s="144"/>
      <c r="E19" s="144"/>
    </row>
  </sheetData>
  <sheetProtection password="CC4F" sheet="1" objects="1" scenarios="1"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58"/>
  <sheetViews>
    <sheetView showGridLines="0" topLeftCell="A19" zoomScale="80" zoomScaleNormal="80" workbookViewId="0">
      <selection activeCell="E4" sqref="E4"/>
    </sheetView>
  </sheetViews>
  <sheetFormatPr defaultRowHeight="16.5" x14ac:dyDescent="0.3"/>
  <cols>
    <col min="1" max="1" width="6.28515625" style="53" customWidth="1"/>
    <col min="2" max="2" width="36.42578125" style="53" customWidth="1"/>
    <col min="3" max="3" width="41.5703125" style="53" customWidth="1"/>
    <col min="4" max="4" width="15.85546875" style="53" bestFit="1" customWidth="1"/>
    <col min="5" max="5" width="36.28515625" style="53" customWidth="1"/>
    <col min="6" max="6" width="22.5703125" style="61" customWidth="1"/>
    <col min="7" max="7" width="19.7109375" style="59" customWidth="1"/>
    <col min="8" max="8" width="18.42578125" style="59" customWidth="1"/>
    <col min="9" max="9" width="9.140625" style="53"/>
    <col min="10" max="10" width="3.7109375" style="53" customWidth="1"/>
    <col min="11" max="16384" width="9.140625" style="53"/>
  </cols>
  <sheetData>
    <row r="1" spans="2:10" ht="17.25" thickBot="1" x14ac:dyDescent="0.35">
      <c r="J1" s="125"/>
    </row>
    <row r="2" spans="2:10" ht="18" thickBot="1" x14ac:dyDescent="0.35">
      <c r="B2" s="112" t="s">
        <v>104</v>
      </c>
      <c r="C2" s="113"/>
      <c r="J2" s="125"/>
    </row>
    <row r="3" spans="2:10" x14ac:dyDescent="0.3">
      <c r="B3" s="177" t="s">
        <v>105</v>
      </c>
      <c r="C3" s="178" t="str">
        <f ca="1">'Version Control'!C3</f>
        <v>Tankless_Gas_Water_Heater_v1 2.xlsx</v>
      </c>
      <c r="J3" s="125"/>
    </row>
    <row r="4" spans="2:10" ht="18" x14ac:dyDescent="0.35">
      <c r="B4" s="179" t="s">
        <v>106</v>
      </c>
      <c r="C4" s="180" t="str">
        <f ca="1">MID(CELL("filename",F27), FIND("]", CELL("filename", F27))+ 1, 255)</f>
        <v>General Info &amp; Test Results</v>
      </c>
      <c r="E4" s="408" t="s">
        <v>285</v>
      </c>
      <c r="J4" s="125"/>
    </row>
    <row r="5" spans="2:10" x14ac:dyDescent="0.3">
      <c r="B5" s="181" t="s">
        <v>107</v>
      </c>
      <c r="C5" s="182">
        <f>'Version Control'!C5</f>
        <v>1.2</v>
      </c>
      <c r="J5" s="125"/>
    </row>
    <row r="6" spans="2:10" x14ac:dyDescent="0.3">
      <c r="B6" s="181" t="s">
        <v>108</v>
      </c>
      <c r="C6" s="188">
        <f>'Version Control'!C6</f>
        <v>40939</v>
      </c>
      <c r="J6" s="125"/>
    </row>
    <row r="7" spans="2:10" ht="17.25" thickBot="1" x14ac:dyDescent="0.35">
      <c r="B7" s="183" t="s">
        <v>109</v>
      </c>
      <c r="C7" s="184" t="str">
        <f>'Version Control'!C7</f>
        <v>[MM/DD/YYYY]</v>
      </c>
      <c r="J7" s="125"/>
    </row>
    <row r="8" spans="2:10" x14ac:dyDescent="0.3">
      <c r="B8" s="56"/>
      <c r="C8" s="57"/>
      <c r="E8" s="325"/>
      <c r="J8" s="125"/>
    </row>
    <row r="9" spans="2:10" ht="17.25" thickBot="1" x14ac:dyDescent="0.35">
      <c r="J9" s="125"/>
    </row>
    <row r="10" spans="2:10" ht="18" thickBot="1" x14ac:dyDescent="0.4">
      <c r="B10" s="495" t="s">
        <v>134</v>
      </c>
      <c r="C10" s="496"/>
      <c r="E10" s="190" t="s">
        <v>173</v>
      </c>
      <c r="F10" s="191"/>
      <c r="G10" s="191"/>
      <c r="H10" s="192"/>
      <c r="J10" s="125"/>
    </row>
    <row r="11" spans="2:10" ht="18" thickBot="1" x14ac:dyDescent="0.4">
      <c r="B11" s="213" t="s">
        <v>0</v>
      </c>
      <c r="C11" s="345"/>
      <c r="E11" s="196" t="s">
        <v>59</v>
      </c>
      <c r="F11" s="196" t="s">
        <v>251</v>
      </c>
      <c r="G11" s="196" t="s">
        <v>174</v>
      </c>
      <c r="H11" s="196" t="s">
        <v>175</v>
      </c>
      <c r="J11" s="125"/>
    </row>
    <row r="12" spans="2:10" ht="17.25" thickBot="1" x14ac:dyDescent="0.35">
      <c r="B12" s="214" t="s">
        <v>133</v>
      </c>
      <c r="C12" s="346"/>
      <c r="D12" s="62"/>
      <c r="E12" s="197" t="s">
        <v>83</v>
      </c>
      <c r="F12" s="200" t="str">
        <f>IF(NOT('Max GPM Test'!C32=""),ROUND('Max GPM Test'!C32,1),"")</f>
        <v/>
      </c>
      <c r="G12" s="205" t="str">
        <f>IF('24 Hr Test '!C21&lt;&gt;0,'Calculations Uncertainty'!C13,"")</f>
        <v/>
      </c>
      <c r="H12" s="202" t="s">
        <v>58</v>
      </c>
      <c r="J12" s="125"/>
    </row>
    <row r="13" spans="2:10" ht="18.75" thickBot="1" x14ac:dyDescent="0.4">
      <c r="E13" s="198" t="s">
        <v>159</v>
      </c>
      <c r="F13" s="146" t="str">
        <f>IF('24 Hr Test '!C60&lt;&gt;0,ROUND('24 Hr Test '!C64,2),"")</f>
        <v/>
      </c>
      <c r="G13" s="145" t="str">
        <f>IF('24 Hr Test '!C21&lt;&gt;0,'Calculations Uncertainty'!AV13,"")</f>
        <v/>
      </c>
      <c r="H13" s="203"/>
      <c r="J13" s="125"/>
    </row>
    <row r="14" spans="2:10" ht="18.75" thickBot="1" x14ac:dyDescent="0.4">
      <c r="B14" s="483" t="s">
        <v>1</v>
      </c>
      <c r="C14" s="485"/>
      <c r="E14" s="199" t="s">
        <v>160</v>
      </c>
      <c r="F14" s="201" t="str">
        <f>IF('24 Hr Test '!C21&lt;&gt;0,'24 Hr Test '!C67,"")</f>
        <v/>
      </c>
      <c r="G14" s="206" t="str">
        <f>IF('24 Hr Test '!C21&lt;&gt;0,'Calculations Uncertainty'!BC13,"")</f>
        <v/>
      </c>
      <c r="H14" s="204" t="s">
        <v>82</v>
      </c>
      <c r="J14" s="125"/>
    </row>
    <row r="15" spans="2:10" x14ac:dyDescent="0.3">
      <c r="B15" s="215" t="s">
        <v>135</v>
      </c>
      <c r="C15" s="347"/>
      <c r="J15" s="125"/>
    </row>
    <row r="16" spans="2:10" ht="18" thickBot="1" x14ac:dyDescent="0.4">
      <c r="B16" s="216" t="s">
        <v>23</v>
      </c>
      <c r="C16" s="348"/>
      <c r="E16" s="285" t="s">
        <v>286</v>
      </c>
      <c r="J16" s="125"/>
    </row>
    <row r="17" spans="2:16" ht="24" customHeight="1" thickBot="1" x14ac:dyDescent="0.35">
      <c r="B17" s="216" t="s">
        <v>136</v>
      </c>
      <c r="C17" s="348"/>
      <c r="E17" s="54" t="s">
        <v>110</v>
      </c>
      <c r="F17" s="63"/>
      <c r="G17" s="63"/>
      <c r="H17" s="64"/>
      <c r="J17" s="125"/>
    </row>
    <row r="18" spans="2:16" ht="22.5" customHeight="1" x14ac:dyDescent="0.3">
      <c r="B18" s="216" t="s">
        <v>137</v>
      </c>
      <c r="C18" s="348"/>
      <c r="E18" s="497" t="s">
        <v>334</v>
      </c>
      <c r="F18" s="498"/>
      <c r="G18" s="498"/>
      <c r="H18" s="499"/>
      <c r="J18" s="125"/>
    </row>
    <row r="19" spans="2:16" ht="22.5" customHeight="1" x14ac:dyDescent="0.3">
      <c r="B19" s="216" t="s">
        <v>138</v>
      </c>
      <c r="C19" s="348"/>
      <c r="E19" s="500"/>
      <c r="F19" s="501"/>
      <c r="G19" s="501"/>
      <c r="H19" s="502"/>
      <c r="J19" s="125"/>
    </row>
    <row r="20" spans="2:16" ht="22.5" customHeight="1" x14ac:dyDescent="0.3">
      <c r="B20" s="216" t="s">
        <v>139</v>
      </c>
      <c r="C20" s="349"/>
      <c r="E20" s="500"/>
      <c r="F20" s="501"/>
      <c r="G20" s="501"/>
      <c r="H20" s="502"/>
      <c r="J20" s="125"/>
    </row>
    <row r="21" spans="2:16" ht="17.25" x14ac:dyDescent="0.35">
      <c r="B21" s="216" t="s">
        <v>140</v>
      </c>
      <c r="C21" s="349"/>
      <c r="E21" s="207" t="s">
        <v>111</v>
      </c>
      <c r="F21" s="208" t="s">
        <v>112</v>
      </c>
      <c r="G21" s="208" t="s">
        <v>94</v>
      </c>
      <c r="H21" s="124" t="s">
        <v>113</v>
      </c>
      <c r="J21" s="125"/>
    </row>
    <row r="22" spans="2:16" x14ac:dyDescent="0.3">
      <c r="B22" s="216" t="s">
        <v>141</v>
      </c>
      <c r="C22" s="348"/>
      <c r="E22" s="147" t="str">
        <f>IF('Report Sign-Off Block'!B14&lt;&gt;0,'Report Sign-Off Block'!B14,"")</f>
        <v/>
      </c>
      <c r="F22" s="212" t="s">
        <v>114</v>
      </c>
      <c r="G22" s="170" t="str">
        <f>'Report Sign-Off Block'!D14</f>
        <v>[MM/DD/YYYY]</v>
      </c>
      <c r="H22" s="149" t="str">
        <f>IF('Report Sign-Off Block'!E14&lt;&gt;0,'Report Sign-Off Block'!E14,"")</f>
        <v/>
      </c>
      <c r="J22" s="125"/>
    </row>
    <row r="23" spans="2:16" ht="17.25" thickBot="1" x14ac:dyDescent="0.35">
      <c r="B23" s="217" t="s">
        <v>142</v>
      </c>
      <c r="C23" s="350"/>
      <c r="E23" s="147" t="str">
        <f>IF('Report Sign-Off Block'!B15&lt;&gt;0,'Report Sign-Off Block'!B15,"")</f>
        <v/>
      </c>
      <c r="F23" s="210" t="s">
        <v>115</v>
      </c>
      <c r="G23" s="170" t="str">
        <f>'Report Sign-Off Block'!D15</f>
        <v>[MM/DD/YYYY]</v>
      </c>
      <c r="H23" s="149" t="str">
        <f>IF('Report Sign-Off Block'!E15&lt;&gt;0,'Report Sign-Off Block'!E15,"")</f>
        <v/>
      </c>
      <c r="J23" s="125"/>
    </row>
    <row r="24" spans="2:16" ht="17.25" thickBot="1" x14ac:dyDescent="0.35">
      <c r="B24" s="66"/>
      <c r="C24" s="59"/>
      <c r="E24" s="147" t="str">
        <f>IF('Report Sign-Off Block'!B16&lt;&gt;0,'Report Sign-Off Block'!B16,"")</f>
        <v/>
      </c>
      <c r="F24" s="210" t="s">
        <v>117</v>
      </c>
      <c r="G24" s="170" t="str">
        <f>'Report Sign-Off Block'!D16</f>
        <v>[MM/DD/YYYY]</v>
      </c>
      <c r="H24" s="149" t="str">
        <f>IF('Report Sign-Off Block'!E16&lt;&gt;0,'Report Sign-Off Block'!E16,"")</f>
        <v/>
      </c>
      <c r="J24" s="125"/>
    </row>
    <row r="25" spans="2:16" ht="18" thickBot="1" x14ac:dyDescent="0.35">
      <c r="B25" s="483" t="s">
        <v>143</v>
      </c>
      <c r="C25" s="485"/>
      <c r="E25" s="147" t="str">
        <f>IF('Report Sign-Off Block'!B17&lt;&gt;0,'Report Sign-Off Block'!B17,"")</f>
        <v/>
      </c>
      <c r="F25" s="210" t="s">
        <v>117</v>
      </c>
      <c r="G25" s="170" t="str">
        <f>'Report Sign-Off Block'!D17</f>
        <v>[MM/DD/YYYY]</v>
      </c>
      <c r="H25" s="149" t="str">
        <f>IF('Report Sign-Off Block'!E17&lt;&gt;0,'Report Sign-Off Block'!E17,"")</f>
        <v/>
      </c>
      <c r="J25" s="125"/>
    </row>
    <row r="26" spans="2:16" ht="17.25" thickBot="1" x14ac:dyDescent="0.35">
      <c r="B26" s="218" t="s">
        <v>144</v>
      </c>
      <c r="C26" s="351" t="s">
        <v>116</v>
      </c>
      <c r="E26" s="209" t="str">
        <f>IF('Report Sign-Off Block'!B18&lt;&gt;0,'Report Sign-Off Block'!B18,"")</f>
        <v/>
      </c>
      <c r="F26" s="211" t="s">
        <v>117</v>
      </c>
      <c r="G26" s="194" t="str">
        <f>'Report Sign-Off Block'!D18</f>
        <v>[MM/DD/YYYY]</v>
      </c>
      <c r="H26" s="195" t="str">
        <f>IF('Report Sign-Off Block'!E18&lt;&gt;0,'Report Sign-Off Block'!E18,"")</f>
        <v/>
      </c>
      <c r="J26" s="125"/>
    </row>
    <row r="27" spans="2:16" ht="17.25" thickBot="1" x14ac:dyDescent="0.35">
      <c r="B27" s="219" t="s">
        <v>145</v>
      </c>
      <c r="C27" s="352" t="s">
        <v>116</v>
      </c>
      <c r="J27" s="125"/>
    </row>
    <row r="28" spans="2:16" ht="15" customHeight="1" thickBot="1" x14ac:dyDescent="0.4">
      <c r="B28" s="220" t="s">
        <v>32</v>
      </c>
      <c r="C28" s="353"/>
      <c r="E28" s="480" t="s">
        <v>354</v>
      </c>
      <c r="F28" s="481"/>
      <c r="G28" s="481"/>
      <c r="H28" s="482"/>
      <c r="J28" s="125"/>
    </row>
    <row r="29" spans="2:16" ht="36" customHeight="1" thickBot="1" x14ac:dyDescent="0.35">
      <c r="B29" s="220" t="s">
        <v>33</v>
      </c>
      <c r="C29" s="353"/>
      <c r="E29" s="509" t="s">
        <v>355</v>
      </c>
      <c r="F29" s="510"/>
      <c r="G29" s="510"/>
      <c r="H29" s="511"/>
      <c r="J29" s="125"/>
    </row>
    <row r="30" spans="2:16" ht="39.75" customHeight="1" x14ac:dyDescent="0.3">
      <c r="B30" s="339" t="s">
        <v>146</v>
      </c>
      <c r="C30" s="354"/>
      <c r="E30" s="503"/>
      <c r="F30" s="504"/>
      <c r="G30" s="504"/>
      <c r="H30" s="505"/>
      <c r="J30" s="125"/>
    </row>
    <row r="31" spans="2:16" ht="39.75" customHeight="1" thickBot="1" x14ac:dyDescent="0.35">
      <c r="B31" s="340" t="s">
        <v>148</v>
      </c>
      <c r="C31" s="355"/>
      <c r="E31" s="506"/>
      <c r="F31" s="507"/>
      <c r="G31" s="507"/>
      <c r="H31" s="508"/>
      <c r="J31" s="125"/>
      <c r="P31" s="67"/>
    </row>
    <row r="32" spans="2:16" x14ac:dyDescent="0.3">
      <c r="J32" s="125"/>
    </row>
    <row r="33" spans="1:10" x14ac:dyDescent="0.3">
      <c r="A33" s="125"/>
      <c r="B33" s="125"/>
      <c r="C33" s="125"/>
      <c r="D33" s="125"/>
      <c r="E33" s="125"/>
      <c r="F33" s="128"/>
      <c r="G33" s="129"/>
      <c r="H33" s="129"/>
      <c r="I33" s="125"/>
      <c r="J33" s="125"/>
    </row>
    <row r="39" spans="1:10" x14ac:dyDescent="0.3">
      <c r="D39" s="59"/>
    </row>
    <row r="40" spans="1:10" ht="21" x14ac:dyDescent="0.4">
      <c r="D40" s="69"/>
    </row>
    <row r="41" spans="1:10" ht="36.75" customHeight="1" x14ac:dyDescent="0.3">
      <c r="D41" s="59"/>
    </row>
    <row r="42" spans="1:10" x14ac:dyDescent="0.3">
      <c r="D42" s="59"/>
    </row>
    <row r="43" spans="1:10" x14ac:dyDescent="0.3">
      <c r="D43" s="59"/>
    </row>
    <row r="44" spans="1:10" x14ac:dyDescent="0.3">
      <c r="D44" s="59"/>
    </row>
    <row r="45" spans="1:10" x14ac:dyDescent="0.3">
      <c r="D45" s="59"/>
      <c r="E45" s="59"/>
      <c r="F45" s="59"/>
      <c r="G45" s="53"/>
      <c r="H45" s="53"/>
    </row>
    <row r="46" spans="1:10" x14ac:dyDescent="0.3">
      <c r="D46" s="59"/>
      <c r="E46" s="59"/>
      <c r="F46" s="59"/>
      <c r="G46" s="53"/>
      <c r="H46" s="53"/>
    </row>
    <row r="47" spans="1:10" x14ac:dyDescent="0.3">
      <c r="D47" s="59"/>
      <c r="E47" s="59"/>
      <c r="F47" s="59"/>
      <c r="G47" s="53"/>
      <c r="H47" s="53"/>
    </row>
    <row r="48" spans="1:10" x14ac:dyDescent="0.3">
      <c r="D48" s="59"/>
      <c r="E48" s="59"/>
      <c r="F48" s="59"/>
      <c r="G48" s="53"/>
      <c r="H48" s="53"/>
    </row>
    <row r="49" spans="4:8" x14ac:dyDescent="0.3">
      <c r="D49" s="59"/>
      <c r="E49" s="59"/>
      <c r="F49" s="59"/>
      <c r="G49" s="53"/>
      <c r="H49" s="53"/>
    </row>
    <row r="50" spans="4:8" x14ac:dyDescent="0.3">
      <c r="D50" s="59"/>
      <c r="E50" s="59"/>
      <c r="F50" s="59"/>
      <c r="G50" s="53"/>
      <c r="H50" s="53"/>
    </row>
    <row r="51" spans="4:8" x14ac:dyDescent="0.3">
      <c r="D51" s="59"/>
      <c r="E51" s="59"/>
      <c r="F51" s="59"/>
      <c r="G51" s="53"/>
      <c r="H51" s="53"/>
    </row>
    <row r="52" spans="4:8" x14ac:dyDescent="0.3">
      <c r="E52" s="59"/>
      <c r="F52" s="59"/>
      <c r="G52" s="53"/>
      <c r="H52" s="53"/>
    </row>
    <row r="53" spans="4:8" x14ac:dyDescent="0.3">
      <c r="D53" s="61"/>
      <c r="E53" s="59"/>
      <c r="F53" s="59"/>
      <c r="G53" s="53"/>
      <c r="H53" s="53"/>
    </row>
    <row r="54" spans="4:8" x14ac:dyDescent="0.3">
      <c r="D54" s="61"/>
      <c r="E54" s="59"/>
      <c r="F54" s="59"/>
      <c r="G54" s="53"/>
      <c r="H54" s="53"/>
    </row>
    <row r="55" spans="4:8" x14ac:dyDescent="0.3">
      <c r="D55" s="61"/>
      <c r="E55" s="59"/>
      <c r="F55" s="59"/>
      <c r="G55" s="53"/>
      <c r="H55" s="53"/>
    </row>
    <row r="56" spans="4:8" x14ac:dyDescent="0.3">
      <c r="E56" s="59"/>
      <c r="F56" s="59"/>
      <c r="G56" s="53"/>
      <c r="H56" s="53"/>
    </row>
    <row r="57" spans="4:8" x14ac:dyDescent="0.3">
      <c r="E57" s="59"/>
      <c r="F57" s="59"/>
      <c r="G57" s="53"/>
      <c r="H57" s="53"/>
    </row>
    <row r="58" spans="4:8" x14ac:dyDescent="0.3">
      <c r="E58" s="59"/>
      <c r="F58" s="59"/>
      <c r="G58" s="53"/>
      <c r="H58" s="53"/>
    </row>
  </sheetData>
  <sheetProtection password="CC4F" sheet="1" objects="1" scenarios="1" selectLockedCells="1"/>
  <dataConsolidate/>
  <mergeCells count="7">
    <mergeCell ref="B14:C14"/>
    <mergeCell ref="B25:C25"/>
    <mergeCell ref="B10:C10"/>
    <mergeCell ref="E18:H20"/>
    <mergeCell ref="E30:H31"/>
    <mergeCell ref="E28:H28"/>
    <mergeCell ref="E29:H29"/>
  </mergeCells>
  <phoneticPr fontId="1" type="noConversion"/>
  <conditionalFormatting sqref="G12:G14">
    <cfRule type="expression" dxfId="4" priority="1" stopIfTrue="1">
      <formula>AND(Uncertainty_Y_N="No")</formula>
    </cfRule>
  </conditionalFormatting>
  <dataValidations count="1">
    <dataValidation type="list" showInputMessage="1" showErrorMessage="1" sqref="C30:C31">
      <formula1>Y_N</formula1>
    </dataValidation>
  </dataValidations>
  <hyperlinks>
    <hyperlink ref="E4" location="Instructions!A1" display="Back to Instructions tab"/>
  </hyperlinks>
  <pageMargins left="0.25" right="0.25" top="1"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105"/>
  <sheetViews>
    <sheetView showGridLines="0" topLeftCell="A31" zoomScale="80" zoomScaleNormal="80" workbookViewId="0">
      <selection activeCell="E4" sqref="E4"/>
    </sheetView>
  </sheetViews>
  <sheetFormatPr defaultRowHeight="16.5" x14ac:dyDescent="0.3"/>
  <cols>
    <col min="1" max="1" width="10.28515625" style="53" customWidth="1"/>
    <col min="2" max="2" width="23.5703125" style="53" customWidth="1"/>
    <col min="3" max="3" width="39.7109375" style="53" customWidth="1"/>
    <col min="4" max="4" width="21.85546875" style="53" customWidth="1"/>
    <col min="5" max="5" width="18.5703125" style="53" customWidth="1"/>
    <col min="6" max="6" width="17.85546875" style="53" customWidth="1"/>
    <col min="7" max="7" width="31.140625" style="53" customWidth="1"/>
    <col min="8" max="8" width="37" style="53" customWidth="1"/>
    <col min="9" max="9" width="9.140625" style="53"/>
    <col min="10" max="10" width="3.28515625" style="53" customWidth="1"/>
    <col min="11" max="16384" width="9.140625" style="53"/>
  </cols>
  <sheetData>
    <row r="1" spans="2:13" ht="17.25" thickBot="1" x14ac:dyDescent="0.35">
      <c r="J1" s="125"/>
    </row>
    <row r="2" spans="2:13" ht="18" thickBot="1" x14ac:dyDescent="0.35">
      <c r="B2" s="112" t="s">
        <v>104</v>
      </c>
      <c r="C2" s="113"/>
      <c r="J2" s="125"/>
    </row>
    <row r="3" spans="2:13" x14ac:dyDescent="0.3">
      <c r="B3" s="177" t="s">
        <v>105</v>
      </c>
      <c r="C3" s="178" t="str">
        <f ca="1">'Version Control'!C3</f>
        <v>Tankless_Gas_Water_Heater_v1 2.xlsx</v>
      </c>
      <c r="J3" s="125"/>
    </row>
    <row r="4" spans="2:13" ht="18" x14ac:dyDescent="0.35">
      <c r="B4" s="179" t="s">
        <v>106</v>
      </c>
      <c r="C4" s="180" t="str">
        <f ca="1">MID(CELL("filename",G90), FIND("]", CELL("filename", G90))+ 1, 255)</f>
        <v>Setup &amp; Instrumentation</v>
      </c>
      <c r="E4" s="408" t="s">
        <v>285</v>
      </c>
      <c r="J4" s="125"/>
    </row>
    <row r="5" spans="2:13" x14ac:dyDescent="0.3">
      <c r="B5" s="181" t="s">
        <v>107</v>
      </c>
      <c r="C5" s="182">
        <f>'Version Control'!C5</f>
        <v>1.2</v>
      </c>
      <c r="J5" s="125"/>
    </row>
    <row r="6" spans="2:13" x14ac:dyDescent="0.3">
      <c r="B6" s="181" t="s">
        <v>108</v>
      </c>
      <c r="C6" s="188">
        <f>'Version Control'!C6</f>
        <v>40939</v>
      </c>
      <c r="J6" s="125"/>
    </row>
    <row r="7" spans="2:13" ht="17.25" thickBot="1" x14ac:dyDescent="0.35">
      <c r="B7" s="183" t="s">
        <v>109</v>
      </c>
      <c r="C7" s="184" t="str">
        <f>'Version Control'!C7</f>
        <v>[MM/DD/YYYY]</v>
      </c>
      <c r="J7" s="125"/>
    </row>
    <row r="8" spans="2:13" x14ac:dyDescent="0.3">
      <c r="B8" s="56"/>
      <c r="C8" s="57"/>
      <c r="F8" s="325"/>
      <c r="J8" s="125"/>
    </row>
    <row r="9" spans="2:13" ht="17.25" thickBot="1" x14ac:dyDescent="0.35">
      <c r="B9" s="56"/>
      <c r="C9" s="57"/>
      <c r="J9" s="125"/>
    </row>
    <row r="10" spans="2:13" s="62" customFormat="1" ht="17.25" x14ac:dyDescent="0.3">
      <c r="B10" s="54" t="s">
        <v>366</v>
      </c>
      <c r="C10" s="63"/>
      <c r="D10" s="63"/>
      <c r="E10" s="63"/>
      <c r="F10" s="63"/>
      <c r="G10" s="63"/>
      <c r="H10" s="64"/>
      <c r="I10" s="53"/>
      <c r="J10" s="125"/>
      <c r="K10" s="53"/>
      <c r="L10" s="53"/>
      <c r="M10" s="53"/>
    </row>
    <row r="11" spans="2:13" ht="17.25" x14ac:dyDescent="0.35">
      <c r="B11" s="410" t="s">
        <v>151</v>
      </c>
      <c r="C11" s="411" t="s">
        <v>335</v>
      </c>
      <c r="D11" s="411" t="s">
        <v>336</v>
      </c>
      <c r="E11" s="411" t="s">
        <v>152</v>
      </c>
      <c r="F11" s="208" t="s">
        <v>153</v>
      </c>
      <c r="G11" s="411" t="s">
        <v>154</v>
      </c>
      <c r="H11" s="412" t="s">
        <v>155</v>
      </c>
      <c r="I11" s="62"/>
      <c r="J11" s="125"/>
      <c r="K11" s="62"/>
      <c r="L11" s="62"/>
      <c r="M11" s="62"/>
    </row>
    <row r="12" spans="2:13" x14ac:dyDescent="0.3">
      <c r="B12" s="357"/>
      <c r="C12" s="358"/>
      <c r="D12" s="359"/>
      <c r="E12" s="360"/>
      <c r="F12" s="360"/>
      <c r="G12" s="360"/>
      <c r="H12" s="354"/>
      <c r="J12" s="125"/>
    </row>
    <row r="13" spans="2:13" ht="15" customHeight="1" x14ac:dyDescent="0.3">
      <c r="B13" s="357"/>
      <c r="C13" s="358"/>
      <c r="D13" s="359"/>
      <c r="E13" s="360"/>
      <c r="F13" s="360"/>
      <c r="G13" s="360"/>
      <c r="H13" s="354"/>
      <c r="J13" s="125"/>
    </row>
    <row r="14" spans="2:13" x14ac:dyDescent="0.3">
      <c r="B14" s="357"/>
      <c r="C14" s="358"/>
      <c r="D14" s="359"/>
      <c r="E14" s="360"/>
      <c r="F14" s="360"/>
      <c r="G14" s="360"/>
      <c r="H14" s="354"/>
      <c r="J14" s="125"/>
    </row>
    <row r="15" spans="2:13" x14ac:dyDescent="0.3">
      <c r="B15" s="357"/>
      <c r="C15" s="358"/>
      <c r="D15" s="359"/>
      <c r="E15" s="360"/>
      <c r="F15" s="360"/>
      <c r="G15" s="360"/>
      <c r="H15" s="354"/>
      <c r="J15" s="125"/>
    </row>
    <row r="16" spans="2:13" x14ac:dyDescent="0.3">
      <c r="B16" s="357"/>
      <c r="C16" s="358"/>
      <c r="D16" s="359"/>
      <c r="E16" s="360"/>
      <c r="F16" s="360"/>
      <c r="G16" s="360"/>
      <c r="H16" s="354"/>
      <c r="J16" s="125"/>
    </row>
    <row r="17" spans="2:10" x14ac:dyDescent="0.3">
      <c r="B17" s="357"/>
      <c r="C17" s="358"/>
      <c r="D17" s="359"/>
      <c r="E17" s="360"/>
      <c r="F17" s="360"/>
      <c r="G17" s="360"/>
      <c r="H17" s="354"/>
      <c r="J17" s="125"/>
    </row>
    <row r="18" spans="2:10" x14ac:dyDescent="0.3">
      <c r="B18" s="357"/>
      <c r="C18" s="358"/>
      <c r="D18" s="359"/>
      <c r="E18" s="360"/>
      <c r="F18" s="360"/>
      <c r="G18" s="360"/>
      <c r="H18" s="354"/>
      <c r="J18" s="125"/>
    </row>
    <row r="19" spans="2:10" x14ac:dyDescent="0.3">
      <c r="B19" s="357"/>
      <c r="C19" s="358"/>
      <c r="D19" s="359"/>
      <c r="E19" s="360"/>
      <c r="F19" s="360"/>
      <c r="G19" s="360"/>
      <c r="H19" s="354"/>
      <c r="J19" s="125"/>
    </row>
    <row r="20" spans="2:10" x14ac:dyDescent="0.3">
      <c r="B20" s="357"/>
      <c r="C20" s="358"/>
      <c r="D20" s="359"/>
      <c r="E20" s="360"/>
      <c r="F20" s="360"/>
      <c r="G20" s="360"/>
      <c r="H20" s="354"/>
      <c r="J20" s="125"/>
    </row>
    <row r="21" spans="2:10" x14ac:dyDescent="0.3">
      <c r="B21" s="357"/>
      <c r="C21" s="358"/>
      <c r="D21" s="359"/>
      <c r="E21" s="360"/>
      <c r="F21" s="360"/>
      <c r="G21" s="360"/>
      <c r="H21" s="354"/>
      <c r="J21" s="125"/>
    </row>
    <row r="22" spans="2:10" x14ac:dyDescent="0.3">
      <c r="B22" s="357"/>
      <c r="C22" s="358"/>
      <c r="D22" s="359"/>
      <c r="E22" s="360"/>
      <c r="F22" s="360"/>
      <c r="G22" s="360"/>
      <c r="H22" s="354"/>
      <c r="J22" s="125"/>
    </row>
    <row r="23" spans="2:10" x14ac:dyDescent="0.3">
      <c r="B23" s="357"/>
      <c r="C23" s="358"/>
      <c r="D23" s="359"/>
      <c r="E23" s="360"/>
      <c r="F23" s="360"/>
      <c r="G23" s="360"/>
      <c r="H23" s="354"/>
      <c r="J23" s="125"/>
    </row>
    <row r="24" spans="2:10" x14ac:dyDescent="0.3">
      <c r="B24" s="357"/>
      <c r="C24" s="358"/>
      <c r="D24" s="359"/>
      <c r="E24" s="360"/>
      <c r="F24" s="360"/>
      <c r="G24" s="360"/>
      <c r="H24" s="354"/>
      <c r="J24" s="125"/>
    </row>
    <row r="25" spans="2:10" x14ac:dyDescent="0.3">
      <c r="B25" s="357"/>
      <c r="C25" s="358"/>
      <c r="D25" s="359"/>
      <c r="E25" s="360"/>
      <c r="F25" s="360"/>
      <c r="G25" s="360"/>
      <c r="H25" s="354"/>
      <c r="J25" s="125"/>
    </row>
    <row r="26" spans="2:10" x14ac:dyDescent="0.3">
      <c r="B26" s="357"/>
      <c r="C26" s="358"/>
      <c r="D26" s="359"/>
      <c r="E26" s="360"/>
      <c r="F26" s="360"/>
      <c r="G26" s="360"/>
      <c r="H26" s="354"/>
      <c r="J26" s="125"/>
    </row>
    <row r="27" spans="2:10" ht="15" customHeight="1" x14ac:dyDescent="0.3">
      <c r="B27" s="357"/>
      <c r="C27" s="358"/>
      <c r="D27" s="359"/>
      <c r="E27" s="360"/>
      <c r="F27" s="360"/>
      <c r="G27" s="360"/>
      <c r="H27" s="354"/>
      <c r="J27" s="125"/>
    </row>
    <row r="28" spans="2:10" x14ac:dyDescent="0.3">
      <c r="B28" s="357"/>
      <c r="C28" s="358"/>
      <c r="D28" s="359"/>
      <c r="E28" s="360"/>
      <c r="F28" s="360"/>
      <c r="G28" s="360"/>
      <c r="H28" s="354"/>
      <c r="J28" s="125"/>
    </row>
    <row r="29" spans="2:10" ht="17.25" thickBot="1" x14ac:dyDescent="0.35">
      <c r="B29" s="361"/>
      <c r="C29" s="362"/>
      <c r="D29" s="363"/>
      <c r="E29" s="364"/>
      <c r="F29" s="364"/>
      <c r="G29" s="364"/>
      <c r="H29" s="355"/>
      <c r="J29" s="125"/>
    </row>
    <row r="30" spans="2:10" ht="17.25" thickBot="1" x14ac:dyDescent="0.35">
      <c r="J30" s="125"/>
    </row>
    <row r="31" spans="2:10" ht="17.25" x14ac:dyDescent="0.3">
      <c r="B31" s="512" t="s">
        <v>156</v>
      </c>
      <c r="C31" s="513"/>
      <c r="D31" s="513"/>
      <c r="E31" s="513"/>
      <c r="F31" s="513"/>
      <c r="G31" s="513"/>
      <c r="H31" s="514"/>
      <c r="J31" s="125"/>
    </row>
    <row r="32" spans="2:10" ht="15" customHeight="1" x14ac:dyDescent="0.3">
      <c r="B32" s="515"/>
      <c r="C32" s="516"/>
      <c r="D32" s="516"/>
      <c r="E32" s="516"/>
      <c r="F32" s="516"/>
      <c r="G32" s="516"/>
      <c r="H32" s="517"/>
      <c r="J32" s="125"/>
    </row>
    <row r="33" spans="2:10" x14ac:dyDescent="0.3">
      <c r="B33" s="518"/>
      <c r="C33" s="519"/>
      <c r="D33" s="519"/>
      <c r="E33" s="519"/>
      <c r="F33" s="519"/>
      <c r="G33" s="519"/>
      <c r="H33" s="520"/>
      <c r="J33" s="125"/>
    </row>
    <row r="34" spans="2:10" x14ac:dyDescent="0.3">
      <c r="B34" s="518"/>
      <c r="C34" s="519"/>
      <c r="D34" s="519"/>
      <c r="E34" s="519"/>
      <c r="F34" s="519"/>
      <c r="G34" s="519"/>
      <c r="H34" s="520"/>
      <c r="J34" s="125"/>
    </row>
    <row r="35" spans="2:10" x14ac:dyDescent="0.3">
      <c r="B35" s="518"/>
      <c r="C35" s="519"/>
      <c r="D35" s="519"/>
      <c r="E35" s="519"/>
      <c r="F35" s="519"/>
      <c r="G35" s="519"/>
      <c r="H35" s="520"/>
      <c r="J35" s="125"/>
    </row>
    <row r="36" spans="2:10" x14ac:dyDescent="0.3">
      <c r="B36" s="518"/>
      <c r="C36" s="519"/>
      <c r="D36" s="519"/>
      <c r="E36" s="519"/>
      <c r="F36" s="519"/>
      <c r="G36" s="519"/>
      <c r="H36" s="520"/>
      <c r="J36" s="125"/>
    </row>
    <row r="37" spans="2:10" ht="17.25" thickBot="1" x14ac:dyDescent="0.35">
      <c r="B37" s="521"/>
      <c r="C37" s="522"/>
      <c r="D37" s="522"/>
      <c r="E37" s="522"/>
      <c r="F37" s="522"/>
      <c r="G37" s="522"/>
      <c r="H37" s="523"/>
      <c r="J37" s="125"/>
    </row>
    <row r="38" spans="2:10" ht="17.25" thickBot="1" x14ac:dyDescent="0.35">
      <c r="E38" s="67"/>
      <c r="J38" s="125"/>
    </row>
    <row r="39" spans="2:10" ht="18" thickBot="1" x14ac:dyDescent="0.4">
      <c r="B39" s="480" t="s">
        <v>24</v>
      </c>
      <c r="C39" s="481"/>
      <c r="D39" s="481"/>
      <c r="E39" s="481"/>
      <c r="F39" s="481"/>
      <c r="G39" s="481"/>
      <c r="H39" s="482"/>
      <c r="J39" s="125"/>
    </row>
    <row r="40" spans="2:10" x14ac:dyDescent="0.3">
      <c r="B40" s="503"/>
      <c r="C40" s="504"/>
      <c r="D40" s="504"/>
      <c r="E40" s="504"/>
      <c r="F40" s="504"/>
      <c r="G40" s="504"/>
      <c r="H40" s="505"/>
      <c r="J40" s="125"/>
    </row>
    <row r="41" spans="2:10" x14ac:dyDescent="0.3">
      <c r="B41" s="540"/>
      <c r="C41" s="541"/>
      <c r="D41" s="541"/>
      <c r="E41" s="541"/>
      <c r="F41" s="541"/>
      <c r="G41" s="541"/>
      <c r="H41" s="542"/>
      <c r="J41" s="125"/>
    </row>
    <row r="42" spans="2:10" x14ac:dyDescent="0.3">
      <c r="B42" s="540"/>
      <c r="C42" s="541"/>
      <c r="D42" s="541"/>
      <c r="E42" s="541"/>
      <c r="F42" s="541"/>
      <c r="G42" s="541"/>
      <c r="H42" s="542"/>
      <c r="J42" s="125"/>
    </row>
    <row r="43" spans="2:10" x14ac:dyDescent="0.3">
      <c r="B43" s="540"/>
      <c r="C43" s="541"/>
      <c r="D43" s="541"/>
      <c r="E43" s="541"/>
      <c r="F43" s="541"/>
      <c r="G43" s="541"/>
      <c r="H43" s="542"/>
      <c r="J43" s="125"/>
    </row>
    <row r="44" spans="2:10" x14ac:dyDescent="0.3">
      <c r="B44" s="540"/>
      <c r="C44" s="541"/>
      <c r="D44" s="541"/>
      <c r="E44" s="541"/>
      <c r="F44" s="541"/>
      <c r="G44" s="541"/>
      <c r="H44" s="542"/>
      <c r="J44" s="125"/>
    </row>
    <row r="45" spans="2:10" ht="17.25" thickBot="1" x14ac:dyDescent="0.35">
      <c r="B45" s="506"/>
      <c r="C45" s="507"/>
      <c r="D45" s="507"/>
      <c r="E45" s="507"/>
      <c r="F45" s="507"/>
      <c r="G45" s="507"/>
      <c r="H45" s="508"/>
      <c r="J45" s="125"/>
    </row>
    <row r="46" spans="2:10" ht="17.25" thickBot="1" x14ac:dyDescent="0.35">
      <c r="E46" s="67"/>
      <c r="J46" s="125"/>
    </row>
    <row r="47" spans="2:10" ht="18" thickBot="1" x14ac:dyDescent="0.4">
      <c r="B47" s="480" t="s">
        <v>95</v>
      </c>
      <c r="C47" s="481"/>
      <c r="D47" s="481"/>
      <c r="E47" s="481"/>
      <c r="F47" s="481"/>
      <c r="G47" s="481"/>
      <c r="H47" s="482"/>
      <c r="J47" s="125"/>
    </row>
    <row r="48" spans="2:10" x14ac:dyDescent="0.3">
      <c r="B48" s="503"/>
      <c r="C48" s="504"/>
      <c r="D48" s="504"/>
      <c r="E48" s="504"/>
      <c r="F48" s="504"/>
      <c r="G48" s="504"/>
      <c r="H48" s="505"/>
      <c r="J48" s="125"/>
    </row>
    <row r="49" spans="2:11" x14ac:dyDescent="0.3">
      <c r="B49" s="540"/>
      <c r="C49" s="541"/>
      <c r="D49" s="541"/>
      <c r="E49" s="541"/>
      <c r="F49" s="541"/>
      <c r="G49" s="541"/>
      <c r="H49" s="542"/>
      <c r="J49" s="125"/>
    </row>
    <row r="50" spans="2:11" x14ac:dyDescent="0.3">
      <c r="B50" s="540"/>
      <c r="C50" s="541"/>
      <c r="D50" s="541"/>
      <c r="E50" s="541"/>
      <c r="F50" s="541"/>
      <c r="G50" s="541"/>
      <c r="H50" s="542"/>
      <c r="J50" s="125"/>
    </row>
    <row r="51" spans="2:11" x14ac:dyDescent="0.3">
      <c r="B51" s="540"/>
      <c r="C51" s="541"/>
      <c r="D51" s="541"/>
      <c r="E51" s="541"/>
      <c r="F51" s="541"/>
      <c r="G51" s="541"/>
      <c r="H51" s="542"/>
      <c r="J51" s="125"/>
    </row>
    <row r="52" spans="2:11" x14ac:dyDescent="0.3">
      <c r="B52" s="540"/>
      <c r="C52" s="541"/>
      <c r="D52" s="541"/>
      <c r="E52" s="541"/>
      <c r="F52" s="541"/>
      <c r="G52" s="541"/>
      <c r="H52" s="542"/>
      <c r="J52" s="125"/>
    </row>
    <row r="53" spans="2:11" ht="17.25" thickBot="1" x14ac:dyDescent="0.35">
      <c r="B53" s="506"/>
      <c r="C53" s="507"/>
      <c r="D53" s="507"/>
      <c r="E53" s="507"/>
      <c r="F53" s="507"/>
      <c r="G53" s="507"/>
      <c r="H53" s="508"/>
      <c r="J53" s="125"/>
    </row>
    <row r="54" spans="2:11" ht="17.25" thickBot="1" x14ac:dyDescent="0.35">
      <c r="J54" s="125"/>
    </row>
    <row r="55" spans="2:11" ht="18" thickBot="1" x14ac:dyDescent="0.4">
      <c r="B55" s="480" t="s">
        <v>365</v>
      </c>
      <c r="C55" s="481"/>
      <c r="D55" s="481"/>
      <c r="E55" s="481"/>
      <c r="F55" s="481"/>
      <c r="G55" s="481"/>
      <c r="H55" s="482"/>
      <c r="J55" s="125"/>
    </row>
    <row r="56" spans="2:11" x14ac:dyDescent="0.3">
      <c r="B56" s="503"/>
      <c r="C56" s="504"/>
      <c r="D56" s="504"/>
      <c r="E56" s="504"/>
      <c r="F56" s="504"/>
      <c r="G56" s="504"/>
      <c r="H56" s="505"/>
      <c r="J56" s="125"/>
    </row>
    <row r="57" spans="2:11" x14ac:dyDescent="0.3">
      <c r="B57" s="540"/>
      <c r="C57" s="541"/>
      <c r="D57" s="541"/>
      <c r="E57" s="541"/>
      <c r="F57" s="541"/>
      <c r="G57" s="541"/>
      <c r="H57" s="542"/>
      <c r="J57" s="125"/>
    </row>
    <row r="58" spans="2:11" x14ac:dyDescent="0.3">
      <c r="B58" s="540"/>
      <c r="C58" s="541"/>
      <c r="D58" s="541"/>
      <c r="E58" s="541"/>
      <c r="F58" s="541"/>
      <c r="G58" s="541"/>
      <c r="H58" s="542"/>
      <c r="J58" s="125"/>
    </row>
    <row r="59" spans="2:11" x14ac:dyDescent="0.3">
      <c r="B59" s="540"/>
      <c r="C59" s="541"/>
      <c r="D59" s="541"/>
      <c r="E59" s="541"/>
      <c r="F59" s="541"/>
      <c r="G59" s="541"/>
      <c r="H59" s="542"/>
      <c r="J59" s="125"/>
    </row>
    <row r="60" spans="2:11" x14ac:dyDescent="0.3">
      <c r="B60" s="540"/>
      <c r="C60" s="541"/>
      <c r="D60" s="541"/>
      <c r="E60" s="541"/>
      <c r="F60" s="541"/>
      <c r="G60" s="541"/>
      <c r="H60" s="542"/>
      <c r="J60" s="125"/>
      <c r="K60" s="356"/>
    </row>
    <row r="61" spans="2:11" ht="17.25" thickBot="1" x14ac:dyDescent="0.35">
      <c r="B61" s="506"/>
      <c r="C61" s="507"/>
      <c r="D61" s="507"/>
      <c r="E61" s="507"/>
      <c r="F61" s="507"/>
      <c r="G61" s="507"/>
      <c r="H61" s="508"/>
      <c r="J61" s="125"/>
    </row>
    <row r="62" spans="2:11" ht="17.25" thickBot="1" x14ac:dyDescent="0.35">
      <c r="J62" s="125"/>
    </row>
    <row r="63" spans="2:11" ht="18" thickBot="1" x14ac:dyDescent="0.35">
      <c r="B63" s="54" t="s">
        <v>157</v>
      </c>
      <c r="C63" s="63"/>
      <c r="D63" s="63"/>
      <c r="E63" s="63"/>
      <c r="F63" s="63"/>
      <c r="G63" s="63"/>
      <c r="H63" s="64"/>
      <c r="J63" s="125"/>
    </row>
    <row r="64" spans="2:11" x14ac:dyDescent="0.3">
      <c r="B64" s="524" t="s">
        <v>278</v>
      </c>
      <c r="C64" s="527"/>
      <c r="D64" s="528"/>
      <c r="E64" s="528"/>
      <c r="F64" s="528"/>
      <c r="G64" s="528"/>
      <c r="H64" s="529"/>
      <c r="J64" s="125"/>
    </row>
    <row r="65" spans="2:10" x14ac:dyDescent="0.3">
      <c r="B65" s="525"/>
      <c r="C65" s="530"/>
      <c r="D65" s="531"/>
      <c r="E65" s="531"/>
      <c r="F65" s="531"/>
      <c r="G65" s="531"/>
      <c r="H65" s="532"/>
      <c r="J65" s="125"/>
    </row>
    <row r="66" spans="2:10" x14ac:dyDescent="0.3">
      <c r="B66" s="525"/>
      <c r="C66" s="530"/>
      <c r="D66" s="531"/>
      <c r="E66" s="531"/>
      <c r="F66" s="531"/>
      <c r="G66" s="531"/>
      <c r="H66" s="532"/>
      <c r="J66" s="125"/>
    </row>
    <row r="67" spans="2:10" x14ac:dyDescent="0.3">
      <c r="B67" s="526"/>
      <c r="C67" s="533"/>
      <c r="D67" s="534"/>
      <c r="E67" s="534"/>
      <c r="F67" s="534"/>
      <c r="G67" s="534"/>
      <c r="H67" s="535"/>
      <c r="J67" s="125"/>
    </row>
    <row r="68" spans="2:10" x14ac:dyDescent="0.3">
      <c r="B68" s="536" t="s">
        <v>274</v>
      </c>
      <c r="C68" s="537"/>
      <c r="D68" s="538"/>
      <c r="E68" s="538"/>
      <c r="F68" s="538"/>
      <c r="G68" s="538"/>
      <c r="H68" s="539"/>
      <c r="J68" s="125"/>
    </row>
    <row r="69" spans="2:10" x14ac:dyDescent="0.3">
      <c r="B69" s="525"/>
      <c r="C69" s="530"/>
      <c r="D69" s="531"/>
      <c r="E69" s="531"/>
      <c r="F69" s="531"/>
      <c r="G69" s="531"/>
      <c r="H69" s="532"/>
      <c r="J69" s="125"/>
    </row>
    <row r="70" spans="2:10" x14ac:dyDescent="0.3">
      <c r="B70" s="525"/>
      <c r="C70" s="530"/>
      <c r="D70" s="531"/>
      <c r="E70" s="531"/>
      <c r="F70" s="531"/>
      <c r="G70" s="531"/>
      <c r="H70" s="532"/>
      <c r="J70" s="125"/>
    </row>
    <row r="71" spans="2:10" x14ac:dyDescent="0.3">
      <c r="B71" s="526"/>
      <c r="C71" s="533"/>
      <c r="D71" s="534"/>
      <c r="E71" s="534"/>
      <c r="F71" s="534"/>
      <c r="G71" s="534"/>
      <c r="H71" s="535"/>
      <c r="J71" s="125"/>
    </row>
    <row r="72" spans="2:10" x14ac:dyDescent="0.3">
      <c r="B72" s="536" t="s">
        <v>275</v>
      </c>
      <c r="C72" s="537"/>
      <c r="D72" s="538"/>
      <c r="E72" s="538"/>
      <c r="F72" s="538"/>
      <c r="G72" s="538"/>
      <c r="H72" s="539"/>
      <c r="J72" s="125"/>
    </row>
    <row r="73" spans="2:10" x14ac:dyDescent="0.3">
      <c r="B73" s="525"/>
      <c r="C73" s="530"/>
      <c r="D73" s="531"/>
      <c r="E73" s="531"/>
      <c r="F73" s="531"/>
      <c r="G73" s="531"/>
      <c r="H73" s="532"/>
      <c r="J73" s="125"/>
    </row>
    <row r="74" spans="2:10" x14ac:dyDescent="0.3">
      <c r="B74" s="525"/>
      <c r="C74" s="530"/>
      <c r="D74" s="531"/>
      <c r="E74" s="531"/>
      <c r="F74" s="531"/>
      <c r="G74" s="531"/>
      <c r="H74" s="532"/>
      <c r="J74" s="125"/>
    </row>
    <row r="75" spans="2:10" x14ac:dyDescent="0.3">
      <c r="B75" s="526"/>
      <c r="C75" s="533"/>
      <c r="D75" s="534"/>
      <c r="E75" s="534"/>
      <c r="F75" s="534"/>
      <c r="G75" s="534"/>
      <c r="H75" s="535"/>
      <c r="J75" s="125"/>
    </row>
    <row r="76" spans="2:10" x14ac:dyDescent="0.3">
      <c r="B76" s="536" t="s">
        <v>276</v>
      </c>
      <c r="C76" s="537"/>
      <c r="D76" s="538"/>
      <c r="E76" s="538"/>
      <c r="F76" s="538"/>
      <c r="G76" s="538"/>
      <c r="H76" s="539"/>
      <c r="J76" s="125"/>
    </row>
    <row r="77" spans="2:10" x14ac:dyDescent="0.3">
      <c r="B77" s="543"/>
      <c r="C77" s="530"/>
      <c r="D77" s="531"/>
      <c r="E77" s="531"/>
      <c r="F77" s="531"/>
      <c r="G77" s="531"/>
      <c r="H77" s="532"/>
      <c r="J77" s="125"/>
    </row>
    <row r="78" spans="2:10" x14ac:dyDescent="0.3">
      <c r="B78" s="543"/>
      <c r="C78" s="530"/>
      <c r="D78" s="531"/>
      <c r="E78" s="531"/>
      <c r="F78" s="531"/>
      <c r="G78" s="531"/>
      <c r="H78" s="532"/>
      <c r="J78" s="125"/>
    </row>
    <row r="79" spans="2:10" x14ac:dyDescent="0.3">
      <c r="B79" s="544"/>
      <c r="C79" s="533"/>
      <c r="D79" s="534"/>
      <c r="E79" s="534"/>
      <c r="F79" s="534"/>
      <c r="G79" s="534"/>
      <c r="H79" s="535"/>
      <c r="J79" s="125"/>
    </row>
    <row r="80" spans="2:10" x14ac:dyDescent="0.3">
      <c r="B80" s="545" t="s">
        <v>277</v>
      </c>
      <c r="C80" s="537"/>
      <c r="D80" s="538"/>
      <c r="E80" s="538"/>
      <c r="F80" s="538"/>
      <c r="G80" s="538"/>
      <c r="H80" s="539"/>
      <c r="J80" s="125"/>
    </row>
    <row r="81" spans="1:10" x14ac:dyDescent="0.3">
      <c r="B81" s="543"/>
      <c r="C81" s="530"/>
      <c r="D81" s="531"/>
      <c r="E81" s="531"/>
      <c r="F81" s="531"/>
      <c r="G81" s="531"/>
      <c r="H81" s="532"/>
      <c r="J81" s="125"/>
    </row>
    <row r="82" spans="1:10" x14ac:dyDescent="0.3">
      <c r="B82" s="543"/>
      <c r="C82" s="530"/>
      <c r="D82" s="531"/>
      <c r="E82" s="531"/>
      <c r="F82" s="531"/>
      <c r="G82" s="531"/>
      <c r="H82" s="532"/>
      <c r="J82" s="125"/>
    </row>
    <row r="83" spans="1:10" ht="17.25" thickBot="1" x14ac:dyDescent="0.35">
      <c r="B83" s="546"/>
      <c r="C83" s="547"/>
      <c r="D83" s="548"/>
      <c r="E83" s="548"/>
      <c r="F83" s="548"/>
      <c r="G83" s="548"/>
      <c r="H83" s="549"/>
      <c r="J83" s="125"/>
    </row>
    <row r="84" spans="1:10" x14ac:dyDescent="0.3">
      <c r="J84" s="125"/>
    </row>
    <row r="85" spans="1:10" x14ac:dyDescent="0.3">
      <c r="A85" s="125"/>
      <c r="B85" s="125"/>
      <c r="C85" s="125"/>
      <c r="D85" s="125"/>
      <c r="E85" s="125"/>
      <c r="F85" s="125"/>
      <c r="G85" s="125"/>
      <c r="H85" s="125"/>
      <c r="I85" s="125"/>
      <c r="J85" s="125"/>
    </row>
    <row r="86" spans="1:10" ht="17.25" x14ac:dyDescent="0.35">
      <c r="B86" s="58"/>
    </row>
    <row r="87" spans="1:10" x14ac:dyDescent="0.3">
      <c r="B87" s="62"/>
      <c r="C87" s="62"/>
      <c r="D87" s="62"/>
      <c r="E87" s="62"/>
      <c r="F87" s="62"/>
      <c r="G87" s="62"/>
      <c r="H87" s="62"/>
    </row>
    <row r="103" spans="4:8" x14ac:dyDescent="0.3">
      <c r="D103" s="67"/>
    </row>
    <row r="104" spans="4:8" x14ac:dyDescent="0.3">
      <c r="D104" s="67"/>
    </row>
    <row r="105" spans="4:8" x14ac:dyDescent="0.3">
      <c r="H105" s="67"/>
    </row>
  </sheetData>
  <sheetProtection password="CC4F" sheet="1" objects="1" scenarios="1" selectLockedCells="1"/>
  <protectedRanges>
    <protectedRange sqref="B12:H29" name="Range1_1"/>
    <protectedRange sqref="B33:H37" name="Range1_2"/>
  </protectedRanges>
  <mergeCells count="18">
    <mergeCell ref="B76:B79"/>
    <mergeCell ref="B80:B83"/>
    <mergeCell ref="C80:H83"/>
    <mergeCell ref="C76:H79"/>
    <mergeCell ref="B72:B75"/>
    <mergeCell ref="C72:H75"/>
    <mergeCell ref="B31:H31"/>
    <mergeCell ref="B32:H37"/>
    <mergeCell ref="B64:B67"/>
    <mergeCell ref="C64:H67"/>
    <mergeCell ref="B68:B71"/>
    <mergeCell ref="C68:H71"/>
    <mergeCell ref="B47:H47"/>
    <mergeCell ref="B39:H39"/>
    <mergeCell ref="B48:H53"/>
    <mergeCell ref="B40:H45"/>
    <mergeCell ref="B55:H55"/>
    <mergeCell ref="B56:H61"/>
  </mergeCells>
  <phoneticPr fontId="1" type="noConversion"/>
  <conditionalFormatting sqref="B63:H83">
    <cfRule type="expression" dxfId="3" priority="2" stopIfTrue="1">
      <formula>AND(Uncertainty_Y_N="No")</formula>
    </cfRule>
  </conditionalFormatting>
  <hyperlinks>
    <hyperlink ref="E4" location="Instructions!A1" display="Back to Instructions tab"/>
  </hyperlinks>
  <pageMargins left="0.25" right="0.25" top="1"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47"/>
  <sheetViews>
    <sheetView showGridLines="0" zoomScale="80" zoomScaleNormal="80" workbookViewId="0">
      <selection activeCell="E5" sqref="E5"/>
    </sheetView>
  </sheetViews>
  <sheetFormatPr defaultRowHeight="16.5" x14ac:dyDescent="0.3"/>
  <cols>
    <col min="1" max="1" width="6.42578125" style="53" customWidth="1"/>
    <col min="2" max="2" width="27.7109375" style="53" customWidth="1"/>
    <col min="3" max="3" width="41.28515625" style="53" customWidth="1"/>
    <col min="4" max="5" width="26.85546875" style="53" customWidth="1"/>
    <col min="6" max="6" width="9.140625" style="53"/>
    <col min="7" max="7" width="3.140625" style="53" customWidth="1"/>
    <col min="8" max="16384" width="9.140625" style="53"/>
  </cols>
  <sheetData>
    <row r="1" spans="2:11" ht="17.25" thickBot="1" x14ac:dyDescent="0.35">
      <c r="E1" s="62"/>
      <c r="G1" s="125"/>
    </row>
    <row r="2" spans="2:11" ht="18" thickBot="1" x14ac:dyDescent="0.35">
      <c r="B2" s="112" t="s">
        <v>104</v>
      </c>
      <c r="C2" s="113"/>
      <c r="E2" s="62"/>
      <c r="G2" s="125"/>
    </row>
    <row r="3" spans="2:11" x14ac:dyDescent="0.3">
      <c r="B3" s="177" t="s">
        <v>105</v>
      </c>
      <c r="C3" s="178" t="str">
        <f ca="1">'Version Control'!C3</f>
        <v>Tankless_Gas_Water_Heater_v1 2.xlsx</v>
      </c>
      <c r="E3" s="62"/>
      <c r="G3" s="125"/>
    </row>
    <row r="4" spans="2:11" x14ac:dyDescent="0.3">
      <c r="B4" s="179" t="s">
        <v>106</v>
      </c>
      <c r="C4" s="180" t="str">
        <f ca="1">MID(CELL("filename",H22), FIND("]", CELL("filename", H22))+ 1, 255)</f>
        <v>Test Conditions</v>
      </c>
      <c r="E4" s="62"/>
      <c r="G4" s="125"/>
    </row>
    <row r="5" spans="2:11" ht="18" x14ac:dyDescent="0.35">
      <c r="B5" s="181" t="s">
        <v>107</v>
      </c>
      <c r="C5" s="182">
        <f>'Version Control'!C5</f>
        <v>1.2</v>
      </c>
      <c r="E5" s="421" t="s">
        <v>285</v>
      </c>
      <c r="G5" s="125"/>
    </row>
    <row r="6" spans="2:11" x14ac:dyDescent="0.3">
      <c r="B6" s="181" t="s">
        <v>108</v>
      </c>
      <c r="C6" s="188">
        <f>'Version Control'!C6</f>
        <v>40939</v>
      </c>
      <c r="E6" s="62"/>
      <c r="G6" s="125"/>
    </row>
    <row r="7" spans="2:11" ht="17.25" thickBot="1" x14ac:dyDescent="0.35">
      <c r="B7" s="183" t="s">
        <v>109</v>
      </c>
      <c r="C7" s="184" t="str">
        <f>'Version Control'!C7</f>
        <v>[MM/DD/YYYY]</v>
      </c>
      <c r="E7" s="62"/>
      <c r="G7" s="125"/>
    </row>
    <row r="8" spans="2:11" ht="17.25" thickBot="1" x14ac:dyDescent="0.35">
      <c r="E8" s="62"/>
      <c r="G8" s="125"/>
    </row>
    <row r="9" spans="2:11" ht="18" thickBot="1" x14ac:dyDescent="0.4">
      <c r="B9" s="495" t="s">
        <v>2</v>
      </c>
      <c r="C9" s="550"/>
      <c r="D9" s="496"/>
      <c r="E9" s="413"/>
      <c r="G9" s="125"/>
    </row>
    <row r="10" spans="2:11" ht="15" customHeight="1" x14ac:dyDescent="0.35">
      <c r="B10" s="326" t="s">
        <v>30</v>
      </c>
      <c r="C10" s="551"/>
      <c r="D10" s="552"/>
      <c r="E10" s="414"/>
      <c r="G10" s="130"/>
      <c r="H10" s="70"/>
      <c r="I10" s="70"/>
      <c r="J10" s="70"/>
      <c r="K10" s="70"/>
    </row>
    <row r="11" spans="2:11" ht="18" thickBot="1" x14ac:dyDescent="0.4">
      <c r="B11" s="327" t="s">
        <v>29</v>
      </c>
      <c r="C11" s="553"/>
      <c r="D11" s="554"/>
      <c r="E11" s="415"/>
      <c r="G11" s="130"/>
      <c r="H11" s="70"/>
      <c r="I11" s="70"/>
      <c r="J11" s="70"/>
      <c r="K11" s="70"/>
    </row>
    <row r="12" spans="2:11" ht="18.75" thickTop="1" thickBot="1" x14ac:dyDescent="0.4">
      <c r="B12" s="328" t="s">
        <v>9</v>
      </c>
      <c r="C12" s="329"/>
      <c r="D12" s="330"/>
      <c r="E12" s="416"/>
      <c r="G12" s="130"/>
      <c r="H12" s="70"/>
      <c r="I12" s="70"/>
      <c r="J12" s="70"/>
      <c r="K12" s="70"/>
    </row>
    <row r="13" spans="2:11" ht="38.25" customHeight="1" thickTop="1" x14ac:dyDescent="0.35">
      <c r="B13" s="555" t="s">
        <v>310</v>
      </c>
      <c r="C13" s="556"/>
      <c r="D13" s="557"/>
      <c r="E13" s="73"/>
      <c r="G13" s="125"/>
    </row>
    <row r="14" spans="2:11" ht="17.25" x14ac:dyDescent="0.35">
      <c r="B14" s="331"/>
      <c r="C14" s="558" t="s">
        <v>19</v>
      </c>
      <c r="D14" s="559"/>
      <c r="E14" s="417"/>
      <c r="G14" s="125"/>
    </row>
    <row r="15" spans="2:11" ht="17.25" x14ac:dyDescent="0.35">
      <c r="B15" s="332"/>
      <c r="C15" s="333" t="s">
        <v>16</v>
      </c>
      <c r="D15" s="334" t="s">
        <v>17</v>
      </c>
      <c r="E15" s="418"/>
      <c r="G15" s="125"/>
    </row>
    <row r="16" spans="2:11" x14ac:dyDescent="0.3">
      <c r="B16" s="335" t="s">
        <v>312</v>
      </c>
      <c r="C16" s="365"/>
      <c r="D16" s="353"/>
      <c r="E16" s="419"/>
      <c r="G16" s="125"/>
    </row>
    <row r="17" spans="2:11" ht="17.25" thickBot="1" x14ac:dyDescent="0.35">
      <c r="B17" s="336" t="s">
        <v>311</v>
      </c>
      <c r="C17" s="366"/>
      <c r="D17" s="353"/>
      <c r="E17" s="419"/>
      <c r="G17" s="125"/>
    </row>
    <row r="18" spans="2:11" ht="18.75" thickTop="1" thickBot="1" x14ac:dyDescent="0.4">
      <c r="B18" s="328" t="s">
        <v>11</v>
      </c>
      <c r="C18" s="329"/>
      <c r="D18" s="330"/>
      <c r="E18" s="416"/>
      <c r="G18" s="125"/>
    </row>
    <row r="19" spans="2:11" ht="42" customHeight="1" thickTop="1" x14ac:dyDescent="0.35">
      <c r="B19" s="555" t="s">
        <v>10</v>
      </c>
      <c r="C19" s="556"/>
      <c r="D19" s="557"/>
      <c r="E19" s="73"/>
      <c r="G19" s="125"/>
    </row>
    <row r="20" spans="2:11" ht="15" customHeight="1" x14ac:dyDescent="0.35">
      <c r="B20" s="331"/>
      <c r="C20" s="560" t="s">
        <v>20</v>
      </c>
      <c r="D20" s="561"/>
      <c r="E20" s="420"/>
      <c r="G20" s="130"/>
      <c r="H20" s="70"/>
      <c r="I20" s="70"/>
      <c r="J20" s="70"/>
      <c r="K20" s="70"/>
    </row>
    <row r="21" spans="2:11" ht="17.25" x14ac:dyDescent="0.35">
      <c r="B21" s="332"/>
      <c r="C21" s="333" t="s">
        <v>16</v>
      </c>
      <c r="D21" s="334" t="s">
        <v>17</v>
      </c>
      <c r="E21" s="418"/>
      <c r="G21" s="130"/>
      <c r="H21" s="70"/>
      <c r="I21" s="70"/>
      <c r="J21" s="70"/>
      <c r="K21" s="70"/>
    </row>
    <row r="22" spans="2:11" ht="17.25" x14ac:dyDescent="0.35">
      <c r="B22" s="335" t="s">
        <v>312</v>
      </c>
      <c r="C22" s="365"/>
      <c r="D22" s="353"/>
      <c r="E22" s="419"/>
      <c r="G22" s="131"/>
      <c r="H22" s="72"/>
      <c r="I22" s="72"/>
    </row>
    <row r="23" spans="2:11" ht="18" thickBot="1" x14ac:dyDescent="0.4">
      <c r="B23" s="337" t="s">
        <v>311</v>
      </c>
      <c r="C23" s="367"/>
      <c r="D23" s="368"/>
      <c r="E23" s="419"/>
      <c r="G23" s="131"/>
      <c r="H23" s="72"/>
      <c r="I23" s="72"/>
    </row>
    <row r="24" spans="2:11" ht="18.75" thickTop="1" thickBot="1" x14ac:dyDescent="0.4">
      <c r="B24" s="328" t="s">
        <v>96</v>
      </c>
      <c r="C24" s="329"/>
      <c r="D24" s="330"/>
      <c r="E24" s="416"/>
      <c r="G24" s="131"/>
      <c r="H24" s="72"/>
      <c r="I24" s="72"/>
    </row>
    <row r="25" spans="2:11" ht="39" customHeight="1" thickTop="1" x14ac:dyDescent="0.35">
      <c r="B25" s="555" t="s">
        <v>12</v>
      </c>
      <c r="C25" s="556"/>
      <c r="D25" s="557"/>
      <c r="E25" s="73"/>
      <c r="G25" s="131"/>
      <c r="H25" s="72"/>
      <c r="I25" s="72"/>
    </row>
    <row r="26" spans="2:11" ht="17.25" x14ac:dyDescent="0.35">
      <c r="B26" s="331"/>
      <c r="C26" s="562" t="s">
        <v>21</v>
      </c>
      <c r="D26" s="563"/>
      <c r="E26" s="420"/>
      <c r="G26" s="131"/>
      <c r="H26" s="72"/>
      <c r="I26" s="72"/>
    </row>
    <row r="27" spans="2:11" ht="17.25" x14ac:dyDescent="0.35">
      <c r="B27" s="332"/>
      <c r="C27" s="333" t="s">
        <v>16</v>
      </c>
      <c r="D27" s="334" t="s">
        <v>17</v>
      </c>
      <c r="E27" s="418"/>
      <c r="G27" s="130"/>
      <c r="H27" s="70"/>
      <c r="I27" s="70"/>
    </row>
    <row r="28" spans="2:11" x14ac:dyDescent="0.3">
      <c r="B28" s="335" t="s">
        <v>312</v>
      </c>
      <c r="C28" s="365"/>
      <c r="D28" s="353"/>
      <c r="E28" s="419"/>
      <c r="G28" s="125"/>
    </row>
    <row r="29" spans="2:11" ht="18" thickBot="1" x14ac:dyDescent="0.4">
      <c r="B29" s="337" t="s">
        <v>311</v>
      </c>
      <c r="C29" s="367"/>
      <c r="D29" s="368"/>
      <c r="E29" s="419"/>
      <c r="G29" s="131"/>
      <c r="H29" s="72"/>
      <c r="I29" s="72"/>
      <c r="J29" s="72"/>
      <c r="K29" s="72"/>
    </row>
    <row r="30" spans="2:11" ht="15" customHeight="1" thickTop="1" thickBot="1" x14ac:dyDescent="0.4">
      <c r="B30" s="328" t="s">
        <v>97</v>
      </c>
      <c r="C30" s="329"/>
      <c r="D30" s="330"/>
      <c r="E30" s="416"/>
      <c r="G30" s="130"/>
      <c r="H30" s="70"/>
      <c r="I30" s="70"/>
      <c r="J30" s="70"/>
      <c r="K30" s="70"/>
    </row>
    <row r="31" spans="2:11" ht="104.25" customHeight="1" thickTop="1" x14ac:dyDescent="0.35">
      <c r="B31" s="564" t="s">
        <v>13</v>
      </c>
      <c r="C31" s="565"/>
      <c r="D31" s="566"/>
      <c r="E31" s="73"/>
      <c r="G31" s="130"/>
      <c r="H31" s="70"/>
      <c r="I31" s="70"/>
      <c r="J31" s="70"/>
      <c r="K31" s="70"/>
    </row>
    <row r="32" spans="2:11" ht="17.25" x14ac:dyDescent="0.35">
      <c r="B32" s="331"/>
      <c r="C32" s="560" t="s">
        <v>22</v>
      </c>
      <c r="D32" s="561"/>
      <c r="E32" s="420"/>
      <c r="G32" s="131"/>
      <c r="H32" s="72"/>
      <c r="I32" s="72"/>
      <c r="J32" s="72"/>
      <c r="K32" s="72"/>
    </row>
    <row r="33" spans="1:9" ht="17.25" x14ac:dyDescent="0.35">
      <c r="B33" s="332"/>
      <c r="C33" s="333" t="s">
        <v>16</v>
      </c>
      <c r="D33" s="334" t="s">
        <v>17</v>
      </c>
      <c r="E33" s="418"/>
      <c r="G33" s="131"/>
      <c r="H33" s="72"/>
      <c r="I33" s="72"/>
    </row>
    <row r="34" spans="1:9" ht="17.25" x14ac:dyDescent="0.35">
      <c r="B34" s="335" t="s">
        <v>312</v>
      </c>
      <c r="C34" s="365"/>
      <c r="D34" s="353"/>
      <c r="E34" s="419"/>
      <c r="G34" s="131"/>
      <c r="H34" s="72"/>
      <c r="I34" s="72"/>
    </row>
    <row r="35" spans="1:9" ht="18" thickBot="1" x14ac:dyDescent="0.4">
      <c r="B35" s="338" t="s">
        <v>311</v>
      </c>
      <c r="C35" s="369"/>
      <c r="D35" s="346"/>
      <c r="E35" s="419"/>
      <c r="G35" s="131"/>
      <c r="H35" s="72"/>
      <c r="I35" s="72"/>
    </row>
    <row r="36" spans="1:9" ht="17.25" x14ac:dyDescent="0.35">
      <c r="C36" s="72"/>
      <c r="D36" s="72"/>
      <c r="E36" s="72"/>
      <c r="F36" s="72"/>
      <c r="G36" s="125"/>
    </row>
    <row r="37" spans="1:9" ht="17.25" x14ac:dyDescent="0.35">
      <c r="A37" s="125"/>
      <c r="B37" s="125"/>
      <c r="C37" s="130"/>
      <c r="D37" s="130"/>
      <c r="E37" s="130"/>
      <c r="F37" s="130"/>
      <c r="G37" s="125"/>
    </row>
    <row r="40" spans="1:9" ht="15" customHeight="1" x14ac:dyDescent="0.35">
      <c r="C40" s="73"/>
      <c r="D40" s="73"/>
      <c r="E40" s="73"/>
      <c r="F40" s="73"/>
      <c r="G40" s="73"/>
      <c r="H40" s="73"/>
    </row>
    <row r="41" spans="1:9" ht="17.25" x14ac:dyDescent="0.35">
      <c r="C41" s="73"/>
      <c r="D41" s="73"/>
      <c r="E41" s="73"/>
      <c r="F41" s="73"/>
      <c r="G41" s="73"/>
      <c r="H41" s="73"/>
    </row>
    <row r="42" spans="1:9" x14ac:dyDescent="0.3">
      <c r="C42" s="74"/>
      <c r="D42" s="74"/>
      <c r="E42" s="74"/>
      <c r="F42" s="74"/>
      <c r="G42" s="74"/>
    </row>
    <row r="43" spans="1:9" ht="17.25" x14ac:dyDescent="0.35">
      <c r="C43" s="72"/>
      <c r="D43" s="72"/>
      <c r="E43" s="72"/>
      <c r="F43" s="72"/>
    </row>
    <row r="44" spans="1:9" ht="17.25" x14ac:dyDescent="0.35">
      <c r="C44" s="72"/>
      <c r="D44" s="72"/>
      <c r="E44" s="72"/>
      <c r="F44" s="72"/>
    </row>
    <row r="45" spans="1:9" ht="17.25" x14ac:dyDescent="0.35">
      <c r="C45" s="72"/>
      <c r="D45" s="72"/>
      <c r="E45" s="72"/>
      <c r="F45" s="72"/>
    </row>
    <row r="46" spans="1:9" ht="17.25" x14ac:dyDescent="0.35">
      <c r="C46" s="72"/>
      <c r="D46" s="72"/>
      <c r="E46" s="72"/>
      <c r="F46" s="72"/>
    </row>
    <row r="47" spans="1:9" ht="17.25" x14ac:dyDescent="0.35">
      <c r="B47" s="70"/>
      <c r="C47" s="70"/>
      <c r="D47" s="70"/>
      <c r="E47" s="70"/>
      <c r="F47" s="70"/>
      <c r="G47" s="70"/>
      <c r="H47" s="70"/>
    </row>
  </sheetData>
  <sheetProtection password="CC4F" sheet="1" objects="1" scenarios="1" selectLockedCells="1"/>
  <protectedRanges>
    <protectedRange sqref="C16:E17 C22:E23 C28:E29 C34:E35" name="Range1"/>
    <protectedRange sqref="C10:C11" name="Range1_1"/>
  </protectedRanges>
  <mergeCells count="11">
    <mergeCell ref="C32:D32"/>
    <mergeCell ref="B19:D19"/>
    <mergeCell ref="C20:D20"/>
    <mergeCell ref="B25:D25"/>
    <mergeCell ref="C26:D26"/>
    <mergeCell ref="B31:D31"/>
    <mergeCell ref="B9:D9"/>
    <mergeCell ref="C10:D10"/>
    <mergeCell ref="C11:D11"/>
    <mergeCell ref="B13:D13"/>
    <mergeCell ref="C14:D14"/>
  </mergeCells>
  <phoneticPr fontId="1" type="noConversion"/>
  <hyperlinks>
    <hyperlink ref="E5" location="Instructions!A1" display="Back to Instructions tab"/>
  </hyperlinks>
  <pageMargins left="0.25" right="0.25" top="1" bottom="0.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156"/>
  <sheetViews>
    <sheetView showGridLines="0" zoomScale="80" zoomScaleNormal="80" workbookViewId="0">
      <selection activeCell="C13" sqref="C13"/>
    </sheetView>
  </sheetViews>
  <sheetFormatPr defaultRowHeight="16.5" x14ac:dyDescent="0.3"/>
  <cols>
    <col min="1" max="1" width="5.28515625" style="53" customWidth="1"/>
    <col min="2" max="2" width="44" style="53" customWidth="1"/>
    <col min="3" max="3" width="40.42578125" style="75" customWidth="1"/>
    <col min="4" max="4" width="24" style="75" customWidth="1"/>
    <col min="5" max="5" width="16" style="75" customWidth="1"/>
    <col min="6" max="6" width="12.85546875" style="53" bestFit="1" customWidth="1"/>
    <col min="7" max="7" width="3.28515625" style="53" customWidth="1"/>
    <col min="8" max="8" width="19.85546875" style="53" customWidth="1"/>
    <col min="9" max="16384" width="9.140625" style="53"/>
  </cols>
  <sheetData>
    <row r="1" spans="2:9" ht="17.25" thickBot="1" x14ac:dyDescent="0.35">
      <c r="G1" s="125"/>
    </row>
    <row r="2" spans="2:9" ht="18" thickBot="1" x14ac:dyDescent="0.35">
      <c r="B2" s="112" t="s">
        <v>104</v>
      </c>
      <c r="C2" s="113"/>
      <c r="G2" s="125"/>
    </row>
    <row r="3" spans="2:9" x14ac:dyDescent="0.3">
      <c r="B3" s="177" t="s">
        <v>105</v>
      </c>
      <c r="C3" s="178" t="str">
        <f ca="1">'Version Control'!C3</f>
        <v>Tankless_Gas_Water_Heater_v1 2.xlsx</v>
      </c>
      <c r="G3" s="125"/>
    </row>
    <row r="4" spans="2:9" x14ac:dyDescent="0.3">
      <c r="B4" s="179" t="s">
        <v>106</v>
      </c>
      <c r="C4" s="180" t="str">
        <f ca="1">MID(CELL("filename",E27), FIND("]", CELL("filename", E27))+ 1, 255)</f>
        <v>Max GPM Test</v>
      </c>
      <c r="G4" s="125"/>
    </row>
    <row r="5" spans="2:9" ht="18" x14ac:dyDescent="0.35">
      <c r="B5" s="181" t="s">
        <v>107</v>
      </c>
      <c r="C5" s="182">
        <f>'Version Control'!C5</f>
        <v>1.2</v>
      </c>
      <c r="E5" s="408" t="s">
        <v>285</v>
      </c>
      <c r="G5" s="125"/>
    </row>
    <row r="6" spans="2:9" x14ac:dyDescent="0.3">
      <c r="B6" s="181" t="s">
        <v>108</v>
      </c>
      <c r="C6" s="188">
        <f>'Version Control'!C6</f>
        <v>40939</v>
      </c>
      <c r="G6" s="125"/>
    </row>
    <row r="7" spans="2:9" ht="17.25" thickBot="1" x14ac:dyDescent="0.35">
      <c r="B7" s="183" t="s">
        <v>109</v>
      </c>
      <c r="C7" s="184" t="str">
        <f>'Version Control'!C7</f>
        <v>[MM/DD/YYYY]</v>
      </c>
      <c r="G7" s="125"/>
    </row>
    <row r="8" spans="2:9" x14ac:dyDescent="0.3">
      <c r="G8" s="125"/>
    </row>
    <row r="9" spans="2:9" ht="17.25" thickBot="1" x14ac:dyDescent="0.35">
      <c r="G9" s="125"/>
    </row>
    <row r="10" spans="2:9" ht="18" thickBot="1" x14ac:dyDescent="0.4">
      <c r="B10" s="495" t="s">
        <v>77</v>
      </c>
      <c r="C10" s="550"/>
      <c r="D10" s="550"/>
      <c r="E10" s="496"/>
      <c r="G10" s="125"/>
    </row>
    <row r="11" spans="2:9" x14ac:dyDescent="0.3">
      <c r="B11" s="213" t="s">
        <v>30</v>
      </c>
      <c r="C11" s="370"/>
      <c r="D11" s="579"/>
      <c r="E11" s="580"/>
      <c r="G11" s="125"/>
    </row>
    <row r="12" spans="2:9" x14ac:dyDescent="0.3">
      <c r="B12" s="230" t="s">
        <v>29</v>
      </c>
      <c r="C12" s="371"/>
      <c r="D12" s="581"/>
      <c r="E12" s="582"/>
      <c r="G12" s="125"/>
    </row>
    <row r="13" spans="2:9" ht="17.25" thickBot="1" x14ac:dyDescent="0.35">
      <c r="B13" s="279" t="s">
        <v>61</v>
      </c>
      <c r="C13" s="372"/>
      <c r="D13" s="583"/>
      <c r="E13" s="584"/>
      <c r="G13" s="125"/>
      <c r="H13" s="67"/>
    </row>
    <row r="14" spans="2:9" ht="18.75" thickTop="1" thickBot="1" x14ac:dyDescent="0.4">
      <c r="B14" s="567" t="s">
        <v>62</v>
      </c>
      <c r="C14" s="568"/>
      <c r="D14" s="568"/>
      <c r="E14" s="569"/>
      <c r="F14" s="105"/>
      <c r="G14" s="132"/>
      <c r="H14" s="105"/>
      <c r="I14" s="105"/>
    </row>
    <row r="15" spans="2:9" ht="18.75" thickTop="1" thickBot="1" x14ac:dyDescent="0.4">
      <c r="B15" s="276" t="s">
        <v>161</v>
      </c>
      <c r="C15" s="277"/>
      <c r="D15" s="277"/>
      <c r="E15" s="278"/>
      <c r="F15" s="105"/>
      <c r="G15" s="132"/>
      <c r="H15" s="105"/>
      <c r="I15" s="105"/>
    </row>
    <row r="16" spans="2:9" ht="18.75" thickBot="1" x14ac:dyDescent="0.4">
      <c r="B16" s="279" t="s">
        <v>162</v>
      </c>
      <c r="C16" s="373"/>
      <c r="D16" s="585" t="s">
        <v>63</v>
      </c>
      <c r="E16" s="586"/>
      <c r="G16" s="125"/>
    </row>
    <row r="17" spans="2:10" s="75" customFormat="1" ht="18.75" thickTop="1" thickBot="1" x14ac:dyDescent="0.4">
      <c r="B17" s="567" t="s">
        <v>64</v>
      </c>
      <c r="C17" s="568"/>
      <c r="D17" s="568"/>
      <c r="E17" s="569"/>
      <c r="F17" s="105"/>
      <c r="G17" s="132"/>
      <c r="H17" s="105"/>
      <c r="I17" s="105"/>
    </row>
    <row r="18" spans="2:10" s="75" customFormat="1" ht="51.75" customHeight="1" thickTop="1" thickBot="1" x14ac:dyDescent="0.4">
      <c r="B18" s="576" t="s">
        <v>163</v>
      </c>
      <c r="C18" s="577"/>
      <c r="D18" s="577"/>
      <c r="E18" s="578"/>
      <c r="F18" s="104"/>
      <c r="G18" s="133"/>
      <c r="H18" s="104"/>
      <c r="I18" s="104"/>
    </row>
    <row r="19" spans="2:10" s="75" customFormat="1" ht="18" x14ac:dyDescent="0.35">
      <c r="B19" s="231" t="s">
        <v>164</v>
      </c>
      <c r="C19" s="374"/>
      <c r="D19" s="587" t="s">
        <v>63</v>
      </c>
      <c r="E19" s="588"/>
      <c r="F19" s="53"/>
      <c r="G19" s="125"/>
      <c r="H19" s="53"/>
      <c r="I19" s="53"/>
    </row>
    <row r="20" spans="2:10" s="75" customFormat="1" ht="27.75" customHeight="1" x14ac:dyDescent="0.35">
      <c r="B20" s="232" t="s">
        <v>165</v>
      </c>
      <c r="C20" s="366"/>
      <c r="D20" s="470" t="s">
        <v>50</v>
      </c>
      <c r="E20" s="471"/>
      <c r="F20" s="53"/>
      <c r="G20" s="125"/>
      <c r="H20" s="53"/>
      <c r="I20" s="53"/>
      <c r="J20" s="76"/>
    </row>
    <row r="21" spans="2:10" ht="13.5" customHeight="1" x14ac:dyDescent="0.3">
      <c r="B21" s="570"/>
      <c r="C21" s="571"/>
      <c r="D21" s="571"/>
      <c r="E21" s="572"/>
      <c r="G21" s="125"/>
    </row>
    <row r="22" spans="2:10" ht="17.25" x14ac:dyDescent="0.35">
      <c r="B22" s="234" t="s">
        <v>65</v>
      </c>
      <c r="C22" s="371"/>
      <c r="D22" s="233" t="s">
        <v>78</v>
      </c>
      <c r="E22" s="193"/>
      <c r="G22" s="125"/>
    </row>
    <row r="23" spans="2:10" x14ac:dyDescent="0.3">
      <c r="B23" s="221"/>
      <c r="C23" s="77"/>
      <c r="D23" s="59"/>
      <c r="E23" s="60"/>
      <c r="G23" s="125"/>
    </row>
    <row r="24" spans="2:10" ht="17.25" x14ac:dyDescent="0.35">
      <c r="B24" s="222"/>
      <c r="C24" s="97" t="s">
        <v>51</v>
      </c>
      <c r="D24" s="96"/>
      <c r="E24" s="223"/>
      <c r="F24" s="96"/>
      <c r="G24" s="134"/>
      <c r="H24" s="96"/>
    </row>
    <row r="25" spans="2:10" ht="18" x14ac:dyDescent="0.35">
      <c r="B25" s="224" t="s">
        <v>166</v>
      </c>
      <c r="C25" s="172" t="str">
        <f>IF(C22="Mass",E154,IF(C22="Volume",E154*C29,""))</f>
        <v/>
      </c>
      <c r="D25" s="589" t="s">
        <v>55</v>
      </c>
      <c r="E25" s="590"/>
      <c r="F25" s="106"/>
      <c r="G25" s="135"/>
    </row>
    <row r="26" spans="2:10" ht="18" x14ac:dyDescent="0.35">
      <c r="B26" s="224" t="s">
        <v>167</v>
      </c>
      <c r="C26" s="172" t="str">
        <f>IF(C22="Volume",E154,IF(C22="Mass",E154/C29,""))</f>
        <v/>
      </c>
      <c r="D26" s="589" t="s">
        <v>56</v>
      </c>
      <c r="E26" s="590"/>
      <c r="F26" s="106"/>
      <c r="G26" s="135"/>
    </row>
    <row r="27" spans="2:10" x14ac:dyDescent="0.3">
      <c r="B27" s="224" t="s">
        <v>52</v>
      </c>
      <c r="C27" s="171" t="str">
        <f>IF(ISBLANK(D154),"",AVERAGE(D37:D154))</f>
        <v/>
      </c>
      <c r="D27" s="591" t="s">
        <v>50</v>
      </c>
      <c r="E27" s="592"/>
      <c r="F27" s="107"/>
      <c r="G27" s="135"/>
    </row>
    <row r="28" spans="2:10" x14ac:dyDescent="0.3">
      <c r="B28" s="224" t="s">
        <v>57</v>
      </c>
      <c r="C28" s="171" t="str">
        <f>IF(ISBLANK(C154),"",AVERAGE(C37:C154))</f>
        <v/>
      </c>
      <c r="D28" s="591" t="s">
        <v>50</v>
      </c>
      <c r="E28" s="592"/>
      <c r="F28" s="107"/>
      <c r="G28" s="135"/>
    </row>
    <row r="29" spans="2:10" ht="16.5" customHeight="1" x14ac:dyDescent="0.3">
      <c r="B29" s="189" t="s">
        <v>53</v>
      </c>
      <c r="C29" s="171" t="str">
        <f>IF(ISBLANK(D154),"",8.32484494324108 + 0.00121002794975781*C27 - 0.0000182546439626873*C27^2 + 2.48753009971683E-08*C27^3)</f>
        <v/>
      </c>
      <c r="D29" s="589" t="s">
        <v>54</v>
      </c>
      <c r="E29" s="590"/>
      <c r="F29" s="106"/>
      <c r="G29" s="135"/>
    </row>
    <row r="30" spans="2:10" x14ac:dyDescent="0.3">
      <c r="B30" s="225"/>
      <c r="C30" s="78"/>
      <c r="D30" s="78"/>
      <c r="E30" s="226"/>
      <c r="F30" s="8"/>
      <c r="G30" s="136"/>
      <c r="H30" s="8"/>
    </row>
    <row r="31" spans="2:10" ht="18.75" x14ac:dyDescent="0.4">
      <c r="B31" s="227"/>
      <c r="C31" s="97" t="s">
        <v>308</v>
      </c>
      <c r="D31" s="97"/>
      <c r="E31" s="228"/>
      <c r="F31" s="97"/>
      <c r="G31" s="137"/>
      <c r="H31" s="97"/>
    </row>
    <row r="32" spans="2:10" ht="18" thickBot="1" x14ac:dyDescent="0.4">
      <c r="B32" s="229" t="s">
        <v>84</v>
      </c>
      <c r="C32" s="407" t="str">
        <f>IF(C22="Mass",(C25*(C27-C28))/(10*C29*77),IF(C22="Volume",(C26*(C27-C28))/(10*77),""))</f>
        <v/>
      </c>
      <c r="D32" s="593" t="s">
        <v>58</v>
      </c>
      <c r="E32" s="594"/>
      <c r="F32" s="108"/>
      <c r="G32" s="138"/>
      <c r="H32" s="108"/>
    </row>
    <row r="33" spans="2:9" ht="17.25" thickBot="1" x14ac:dyDescent="0.35">
      <c r="B33" s="62"/>
      <c r="C33" s="77"/>
      <c r="D33" s="77"/>
      <c r="E33" s="53"/>
      <c r="G33" s="125"/>
      <c r="H33" s="62"/>
    </row>
    <row r="34" spans="2:9" ht="18" thickBot="1" x14ac:dyDescent="0.4">
      <c r="B34" s="480" t="s">
        <v>337</v>
      </c>
      <c r="C34" s="481"/>
      <c r="D34" s="481"/>
      <c r="E34" s="482"/>
      <c r="G34" s="125"/>
    </row>
    <row r="35" spans="2:9" x14ac:dyDescent="0.3">
      <c r="B35" s="574" t="s">
        <v>34</v>
      </c>
      <c r="C35" s="573" t="s">
        <v>8</v>
      </c>
      <c r="D35" s="573"/>
      <c r="E35" s="280" t="str">
        <f>IF(C22="Volume","Total Volume","Total Mass")</f>
        <v>Total Mass</v>
      </c>
      <c r="G35" s="125"/>
    </row>
    <row r="36" spans="2:9" s="79" customFormat="1" x14ac:dyDescent="0.3">
      <c r="B36" s="575"/>
      <c r="C36" s="71" t="s">
        <v>252</v>
      </c>
      <c r="D36" s="71" t="s">
        <v>309</v>
      </c>
      <c r="E36" s="281" t="str">
        <f>IF(C22="Volume","Gallons","lbs")</f>
        <v>lbs</v>
      </c>
      <c r="F36" s="53"/>
      <c r="G36" s="125"/>
      <c r="H36" s="53"/>
      <c r="I36" s="53"/>
    </row>
    <row r="37" spans="2:9" x14ac:dyDescent="0.3">
      <c r="B37" s="282">
        <v>15</v>
      </c>
      <c r="C37" s="375"/>
      <c r="D37" s="375"/>
      <c r="E37" s="376"/>
      <c r="G37" s="125"/>
    </row>
    <row r="38" spans="2:9" x14ac:dyDescent="0.3">
      <c r="B38" s="283">
        <v>20</v>
      </c>
      <c r="C38" s="377"/>
      <c r="D38" s="377"/>
      <c r="E38" s="378"/>
      <c r="G38" s="125"/>
    </row>
    <row r="39" spans="2:9" x14ac:dyDescent="0.3">
      <c r="B39" s="283">
        <v>25</v>
      </c>
      <c r="C39" s="377"/>
      <c r="D39" s="377"/>
      <c r="E39" s="378"/>
      <c r="G39" s="125"/>
    </row>
    <row r="40" spans="2:9" x14ac:dyDescent="0.3">
      <c r="B40" s="283">
        <v>30</v>
      </c>
      <c r="C40" s="377"/>
      <c r="D40" s="377"/>
      <c r="E40" s="378"/>
      <c r="G40" s="125"/>
    </row>
    <row r="41" spans="2:9" x14ac:dyDescent="0.3">
      <c r="B41" s="283">
        <v>35</v>
      </c>
      <c r="C41" s="377"/>
      <c r="D41" s="377"/>
      <c r="E41" s="378"/>
      <c r="G41" s="125"/>
    </row>
    <row r="42" spans="2:9" x14ac:dyDescent="0.3">
      <c r="B42" s="283">
        <v>40</v>
      </c>
      <c r="C42" s="377"/>
      <c r="D42" s="377"/>
      <c r="E42" s="378"/>
      <c r="G42" s="125"/>
    </row>
    <row r="43" spans="2:9" x14ac:dyDescent="0.3">
      <c r="B43" s="283">
        <v>45</v>
      </c>
      <c r="C43" s="377"/>
      <c r="D43" s="377"/>
      <c r="E43" s="378"/>
      <c r="G43" s="125"/>
    </row>
    <row r="44" spans="2:9" x14ac:dyDescent="0.3">
      <c r="B44" s="283">
        <v>50</v>
      </c>
      <c r="C44" s="377"/>
      <c r="D44" s="377"/>
      <c r="E44" s="378"/>
      <c r="G44" s="125"/>
    </row>
    <row r="45" spans="2:9" x14ac:dyDescent="0.3">
      <c r="B45" s="283">
        <v>55</v>
      </c>
      <c r="C45" s="377"/>
      <c r="D45" s="377"/>
      <c r="E45" s="378"/>
      <c r="G45" s="125"/>
    </row>
    <row r="46" spans="2:9" x14ac:dyDescent="0.3">
      <c r="B46" s="283">
        <v>60</v>
      </c>
      <c r="C46" s="377"/>
      <c r="D46" s="377"/>
      <c r="E46" s="378"/>
      <c r="G46" s="125"/>
    </row>
    <row r="47" spans="2:9" x14ac:dyDescent="0.3">
      <c r="B47" s="283">
        <v>65</v>
      </c>
      <c r="C47" s="377"/>
      <c r="D47" s="377"/>
      <c r="E47" s="378"/>
      <c r="G47" s="125"/>
    </row>
    <row r="48" spans="2:9" x14ac:dyDescent="0.3">
      <c r="B48" s="283">
        <v>70</v>
      </c>
      <c r="C48" s="377"/>
      <c r="D48" s="377"/>
      <c r="E48" s="378"/>
      <c r="G48" s="125"/>
    </row>
    <row r="49" spans="2:9" x14ac:dyDescent="0.3">
      <c r="B49" s="283">
        <v>75</v>
      </c>
      <c r="C49" s="377"/>
      <c r="D49" s="377"/>
      <c r="E49" s="378"/>
      <c r="G49" s="125"/>
    </row>
    <row r="50" spans="2:9" x14ac:dyDescent="0.3">
      <c r="B50" s="283">
        <v>80</v>
      </c>
      <c r="C50" s="377"/>
      <c r="D50" s="377"/>
      <c r="E50" s="378"/>
      <c r="G50" s="125"/>
    </row>
    <row r="51" spans="2:9" x14ac:dyDescent="0.3">
      <c r="B51" s="283">
        <v>85</v>
      </c>
      <c r="C51" s="377"/>
      <c r="D51" s="377"/>
      <c r="E51" s="378"/>
      <c r="G51" s="125"/>
    </row>
    <row r="52" spans="2:9" x14ac:dyDescent="0.3">
      <c r="B52" s="283">
        <v>90</v>
      </c>
      <c r="C52" s="377"/>
      <c r="D52" s="377"/>
      <c r="E52" s="378"/>
      <c r="F52" s="79"/>
      <c r="G52" s="139"/>
      <c r="H52" s="79"/>
      <c r="I52" s="79"/>
    </row>
    <row r="53" spans="2:9" x14ac:dyDescent="0.3">
      <c r="B53" s="283">
        <v>95</v>
      </c>
      <c r="C53" s="377"/>
      <c r="D53" s="377"/>
      <c r="E53" s="378"/>
      <c r="G53" s="125"/>
    </row>
    <row r="54" spans="2:9" x14ac:dyDescent="0.3">
      <c r="B54" s="283">
        <v>100</v>
      </c>
      <c r="C54" s="377"/>
      <c r="D54" s="377"/>
      <c r="E54" s="378"/>
      <c r="G54" s="125"/>
    </row>
    <row r="55" spans="2:9" x14ac:dyDescent="0.3">
      <c r="B55" s="283">
        <v>105</v>
      </c>
      <c r="C55" s="377"/>
      <c r="D55" s="377"/>
      <c r="E55" s="378"/>
      <c r="G55" s="125"/>
    </row>
    <row r="56" spans="2:9" x14ac:dyDescent="0.3">
      <c r="B56" s="283">
        <v>110</v>
      </c>
      <c r="C56" s="377"/>
      <c r="D56" s="377"/>
      <c r="E56" s="378"/>
      <c r="G56" s="125"/>
    </row>
    <row r="57" spans="2:9" x14ac:dyDescent="0.3">
      <c r="B57" s="283">
        <v>115</v>
      </c>
      <c r="C57" s="377"/>
      <c r="D57" s="377"/>
      <c r="E57" s="378"/>
      <c r="G57" s="125"/>
    </row>
    <row r="58" spans="2:9" x14ac:dyDescent="0.3">
      <c r="B58" s="283">
        <v>120</v>
      </c>
      <c r="C58" s="377"/>
      <c r="D58" s="377"/>
      <c r="E58" s="378"/>
      <c r="G58" s="125"/>
    </row>
    <row r="59" spans="2:9" x14ac:dyDescent="0.3">
      <c r="B59" s="283">
        <v>125</v>
      </c>
      <c r="C59" s="377"/>
      <c r="D59" s="377"/>
      <c r="E59" s="378"/>
      <c r="G59" s="125"/>
    </row>
    <row r="60" spans="2:9" x14ac:dyDescent="0.3">
      <c r="B60" s="283">
        <v>130</v>
      </c>
      <c r="C60" s="377"/>
      <c r="D60" s="377"/>
      <c r="E60" s="378"/>
      <c r="G60" s="125"/>
    </row>
    <row r="61" spans="2:9" x14ac:dyDescent="0.3">
      <c r="B61" s="283">
        <v>135</v>
      </c>
      <c r="C61" s="377"/>
      <c r="D61" s="377"/>
      <c r="E61" s="378"/>
      <c r="G61" s="125"/>
    </row>
    <row r="62" spans="2:9" x14ac:dyDescent="0.3">
      <c r="B62" s="283">
        <v>140</v>
      </c>
      <c r="C62" s="377"/>
      <c r="D62" s="377"/>
      <c r="E62" s="378"/>
      <c r="G62" s="125"/>
    </row>
    <row r="63" spans="2:9" x14ac:dyDescent="0.3">
      <c r="B63" s="283">
        <v>145</v>
      </c>
      <c r="C63" s="377"/>
      <c r="D63" s="377"/>
      <c r="E63" s="378"/>
      <c r="G63" s="125"/>
    </row>
    <row r="64" spans="2:9" x14ac:dyDescent="0.3">
      <c r="B64" s="283">
        <v>150</v>
      </c>
      <c r="C64" s="377"/>
      <c r="D64" s="377"/>
      <c r="E64" s="378"/>
      <c r="G64" s="125"/>
    </row>
    <row r="65" spans="2:7" x14ac:dyDescent="0.3">
      <c r="B65" s="283">
        <v>155</v>
      </c>
      <c r="C65" s="377"/>
      <c r="D65" s="377"/>
      <c r="E65" s="378"/>
      <c r="G65" s="125"/>
    </row>
    <row r="66" spans="2:7" x14ac:dyDescent="0.3">
      <c r="B66" s="283">
        <v>160</v>
      </c>
      <c r="C66" s="377"/>
      <c r="D66" s="377"/>
      <c r="E66" s="378"/>
      <c r="G66" s="125"/>
    </row>
    <row r="67" spans="2:7" x14ac:dyDescent="0.3">
      <c r="B67" s="283">
        <v>165</v>
      </c>
      <c r="C67" s="377"/>
      <c r="D67" s="377"/>
      <c r="E67" s="378"/>
      <c r="G67" s="125"/>
    </row>
    <row r="68" spans="2:7" x14ac:dyDescent="0.3">
      <c r="B68" s="283">
        <v>170</v>
      </c>
      <c r="C68" s="377"/>
      <c r="D68" s="377"/>
      <c r="E68" s="378"/>
      <c r="G68" s="125"/>
    </row>
    <row r="69" spans="2:7" x14ac:dyDescent="0.3">
      <c r="B69" s="283">
        <v>175</v>
      </c>
      <c r="C69" s="377"/>
      <c r="D69" s="377"/>
      <c r="E69" s="378"/>
      <c r="G69" s="125"/>
    </row>
    <row r="70" spans="2:7" x14ac:dyDescent="0.3">
      <c r="B70" s="283">
        <v>180</v>
      </c>
      <c r="C70" s="377"/>
      <c r="D70" s="377"/>
      <c r="E70" s="378"/>
      <c r="G70" s="125"/>
    </row>
    <row r="71" spans="2:7" x14ac:dyDescent="0.3">
      <c r="B71" s="283">
        <v>185</v>
      </c>
      <c r="C71" s="377"/>
      <c r="D71" s="377"/>
      <c r="E71" s="378"/>
      <c r="G71" s="125"/>
    </row>
    <row r="72" spans="2:7" x14ac:dyDescent="0.3">
      <c r="B72" s="283">
        <v>190</v>
      </c>
      <c r="C72" s="377"/>
      <c r="D72" s="377"/>
      <c r="E72" s="378"/>
      <c r="G72" s="125"/>
    </row>
    <row r="73" spans="2:7" x14ac:dyDescent="0.3">
      <c r="B73" s="283">
        <v>195</v>
      </c>
      <c r="C73" s="377"/>
      <c r="D73" s="377"/>
      <c r="E73" s="378"/>
      <c r="G73" s="125"/>
    </row>
    <row r="74" spans="2:7" x14ac:dyDescent="0.3">
      <c r="B74" s="283">
        <v>200</v>
      </c>
      <c r="C74" s="377"/>
      <c r="D74" s="377"/>
      <c r="E74" s="378"/>
      <c r="G74" s="125"/>
    </row>
    <row r="75" spans="2:7" x14ac:dyDescent="0.3">
      <c r="B75" s="283">
        <v>205</v>
      </c>
      <c r="C75" s="377"/>
      <c r="D75" s="377"/>
      <c r="E75" s="378"/>
      <c r="G75" s="125"/>
    </row>
    <row r="76" spans="2:7" x14ac:dyDescent="0.3">
      <c r="B76" s="283">
        <v>210</v>
      </c>
      <c r="C76" s="377"/>
      <c r="D76" s="377"/>
      <c r="E76" s="378"/>
      <c r="G76" s="125"/>
    </row>
    <row r="77" spans="2:7" x14ac:dyDescent="0.3">
      <c r="B77" s="283">
        <v>215</v>
      </c>
      <c r="C77" s="377"/>
      <c r="D77" s="377"/>
      <c r="E77" s="378"/>
      <c r="G77" s="125"/>
    </row>
    <row r="78" spans="2:7" x14ac:dyDescent="0.3">
      <c r="B78" s="283">
        <v>220</v>
      </c>
      <c r="C78" s="377"/>
      <c r="D78" s="377"/>
      <c r="E78" s="378"/>
      <c r="G78" s="125"/>
    </row>
    <row r="79" spans="2:7" x14ac:dyDescent="0.3">
      <c r="B79" s="283">
        <v>225</v>
      </c>
      <c r="C79" s="377"/>
      <c r="D79" s="377"/>
      <c r="E79" s="378"/>
      <c r="G79" s="125"/>
    </row>
    <row r="80" spans="2:7" x14ac:dyDescent="0.3">
      <c r="B80" s="283">
        <v>230</v>
      </c>
      <c r="C80" s="377"/>
      <c r="D80" s="377"/>
      <c r="E80" s="378"/>
      <c r="G80" s="125"/>
    </row>
    <row r="81" spans="2:7" x14ac:dyDescent="0.3">
      <c r="B81" s="283">
        <v>235</v>
      </c>
      <c r="C81" s="377"/>
      <c r="D81" s="377"/>
      <c r="E81" s="378"/>
      <c r="G81" s="125"/>
    </row>
    <row r="82" spans="2:7" x14ac:dyDescent="0.3">
      <c r="B82" s="283">
        <v>240</v>
      </c>
      <c r="C82" s="377"/>
      <c r="D82" s="377"/>
      <c r="E82" s="378"/>
      <c r="G82" s="125"/>
    </row>
    <row r="83" spans="2:7" x14ac:dyDescent="0.3">
      <c r="B83" s="283">
        <v>245</v>
      </c>
      <c r="C83" s="377"/>
      <c r="D83" s="377"/>
      <c r="E83" s="378"/>
      <c r="G83" s="125"/>
    </row>
    <row r="84" spans="2:7" x14ac:dyDescent="0.3">
      <c r="B84" s="283">
        <v>250</v>
      </c>
      <c r="C84" s="377"/>
      <c r="D84" s="377"/>
      <c r="E84" s="378"/>
      <c r="G84" s="125"/>
    </row>
    <row r="85" spans="2:7" x14ac:dyDescent="0.3">
      <c r="B85" s="283">
        <v>255</v>
      </c>
      <c r="C85" s="377"/>
      <c r="D85" s="377"/>
      <c r="E85" s="378"/>
      <c r="G85" s="125"/>
    </row>
    <row r="86" spans="2:7" x14ac:dyDescent="0.3">
      <c r="B86" s="283">
        <v>260</v>
      </c>
      <c r="C86" s="377"/>
      <c r="D86" s="377"/>
      <c r="E86" s="378"/>
      <c r="G86" s="125"/>
    </row>
    <row r="87" spans="2:7" x14ac:dyDescent="0.3">
      <c r="B87" s="283">
        <v>265</v>
      </c>
      <c r="C87" s="377"/>
      <c r="D87" s="377"/>
      <c r="E87" s="378"/>
      <c r="G87" s="125"/>
    </row>
    <row r="88" spans="2:7" x14ac:dyDescent="0.3">
      <c r="B88" s="283">
        <v>270</v>
      </c>
      <c r="C88" s="377"/>
      <c r="D88" s="377"/>
      <c r="E88" s="378"/>
      <c r="G88" s="125"/>
    </row>
    <row r="89" spans="2:7" x14ac:dyDescent="0.3">
      <c r="B89" s="283">
        <v>275</v>
      </c>
      <c r="C89" s="377"/>
      <c r="D89" s="377"/>
      <c r="E89" s="378"/>
      <c r="G89" s="125"/>
    </row>
    <row r="90" spans="2:7" x14ac:dyDescent="0.3">
      <c r="B90" s="283">
        <v>280</v>
      </c>
      <c r="C90" s="377"/>
      <c r="D90" s="377"/>
      <c r="E90" s="378"/>
      <c r="G90" s="125"/>
    </row>
    <row r="91" spans="2:7" x14ac:dyDescent="0.3">
      <c r="B91" s="283">
        <v>285</v>
      </c>
      <c r="C91" s="377"/>
      <c r="D91" s="377"/>
      <c r="E91" s="378"/>
      <c r="G91" s="125"/>
    </row>
    <row r="92" spans="2:7" x14ac:dyDescent="0.3">
      <c r="B92" s="283">
        <v>290</v>
      </c>
      <c r="C92" s="377"/>
      <c r="D92" s="377"/>
      <c r="E92" s="378"/>
      <c r="G92" s="125"/>
    </row>
    <row r="93" spans="2:7" x14ac:dyDescent="0.3">
      <c r="B93" s="283">
        <v>295</v>
      </c>
      <c r="C93" s="377"/>
      <c r="D93" s="377"/>
      <c r="E93" s="378"/>
      <c r="G93" s="125"/>
    </row>
    <row r="94" spans="2:7" x14ac:dyDescent="0.3">
      <c r="B94" s="283">
        <v>300</v>
      </c>
      <c r="C94" s="377"/>
      <c r="D94" s="377"/>
      <c r="E94" s="378"/>
      <c r="G94" s="125"/>
    </row>
    <row r="95" spans="2:7" x14ac:dyDescent="0.3">
      <c r="B95" s="283">
        <v>305</v>
      </c>
      <c r="C95" s="377"/>
      <c r="D95" s="377"/>
      <c r="E95" s="378"/>
      <c r="G95" s="125"/>
    </row>
    <row r="96" spans="2:7" x14ac:dyDescent="0.3">
      <c r="B96" s="283">
        <v>310</v>
      </c>
      <c r="C96" s="377"/>
      <c r="D96" s="377"/>
      <c r="E96" s="378"/>
      <c r="G96" s="125"/>
    </row>
    <row r="97" spans="2:7" x14ac:dyDescent="0.3">
      <c r="B97" s="283">
        <v>315</v>
      </c>
      <c r="C97" s="377"/>
      <c r="D97" s="377"/>
      <c r="E97" s="378"/>
      <c r="G97" s="125"/>
    </row>
    <row r="98" spans="2:7" x14ac:dyDescent="0.3">
      <c r="B98" s="283">
        <v>320</v>
      </c>
      <c r="C98" s="377"/>
      <c r="D98" s="377"/>
      <c r="E98" s="378"/>
      <c r="G98" s="125"/>
    </row>
    <row r="99" spans="2:7" x14ac:dyDescent="0.3">
      <c r="B99" s="283">
        <v>325</v>
      </c>
      <c r="C99" s="377"/>
      <c r="D99" s="377"/>
      <c r="E99" s="378"/>
      <c r="G99" s="125"/>
    </row>
    <row r="100" spans="2:7" x14ac:dyDescent="0.3">
      <c r="B100" s="283">
        <v>330</v>
      </c>
      <c r="C100" s="377"/>
      <c r="D100" s="377"/>
      <c r="E100" s="378"/>
      <c r="G100" s="125"/>
    </row>
    <row r="101" spans="2:7" x14ac:dyDescent="0.3">
      <c r="B101" s="283">
        <v>335</v>
      </c>
      <c r="C101" s="377"/>
      <c r="D101" s="377"/>
      <c r="E101" s="378"/>
      <c r="G101" s="125"/>
    </row>
    <row r="102" spans="2:7" x14ac:dyDescent="0.3">
      <c r="B102" s="283">
        <v>340</v>
      </c>
      <c r="C102" s="377"/>
      <c r="D102" s="377"/>
      <c r="E102" s="378"/>
      <c r="G102" s="125"/>
    </row>
    <row r="103" spans="2:7" x14ac:dyDescent="0.3">
      <c r="B103" s="283">
        <v>345</v>
      </c>
      <c r="C103" s="377"/>
      <c r="D103" s="377"/>
      <c r="E103" s="378"/>
      <c r="G103" s="125"/>
    </row>
    <row r="104" spans="2:7" x14ac:dyDescent="0.3">
      <c r="B104" s="283">
        <v>350</v>
      </c>
      <c r="C104" s="377"/>
      <c r="D104" s="377"/>
      <c r="E104" s="378"/>
      <c r="G104" s="125"/>
    </row>
    <row r="105" spans="2:7" x14ac:dyDescent="0.3">
      <c r="B105" s="283">
        <v>355</v>
      </c>
      <c r="C105" s="377"/>
      <c r="D105" s="377"/>
      <c r="E105" s="378"/>
      <c r="G105" s="125"/>
    </row>
    <row r="106" spans="2:7" x14ac:dyDescent="0.3">
      <c r="B106" s="283">
        <v>360</v>
      </c>
      <c r="C106" s="377"/>
      <c r="D106" s="377"/>
      <c r="E106" s="378"/>
      <c r="G106" s="125"/>
    </row>
    <row r="107" spans="2:7" x14ac:dyDescent="0.3">
      <c r="B107" s="283">
        <v>365</v>
      </c>
      <c r="C107" s="377"/>
      <c r="D107" s="377"/>
      <c r="E107" s="378"/>
      <c r="G107" s="125"/>
    </row>
    <row r="108" spans="2:7" x14ac:dyDescent="0.3">
      <c r="B108" s="283">
        <v>370</v>
      </c>
      <c r="C108" s="377"/>
      <c r="D108" s="377"/>
      <c r="E108" s="378"/>
      <c r="G108" s="125"/>
    </row>
    <row r="109" spans="2:7" x14ac:dyDescent="0.3">
      <c r="B109" s="283">
        <v>375</v>
      </c>
      <c r="C109" s="377"/>
      <c r="D109" s="377"/>
      <c r="E109" s="378"/>
      <c r="G109" s="125"/>
    </row>
    <row r="110" spans="2:7" x14ac:dyDescent="0.3">
      <c r="B110" s="283">
        <v>380</v>
      </c>
      <c r="C110" s="377"/>
      <c r="D110" s="377"/>
      <c r="E110" s="378"/>
      <c r="G110" s="125"/>
    </row>
    <row r="111" spans="2:7" x14ac:dyDescent="0.3">
      <c r="B111" s="283">
        <v>385</v>
      </c>
      <c r="C111" s="377"/>
      <c r="D111" s="377"/>
      <c r="E111" s="378"/>
      <c r="G111" s="125"/>
    </row>
    <row r="112" spans="2:7" x14ac:dyDescent="0.3">
      <c r="B112" s="283">
        <v>390</v>
      </c>
      <c r="C112" s="377"/>
      <c r="D112" s="377"/>
      <c r="E112" s="378"/>
      <c r="G112" s="125"/>
    </row>
    <row r="113" spans="2:7" x14ac:dyDescent="0.3">
      <c r="B113" s="283">
        <v>395</v>
      </c>
      <c r="C113" s="377"/>
      <c r="D113" s="377"/>
      <c r="E113" s="378"/>
      <c r="G113" s="125"/>
    </row>
    <row r="114" spans="2:7" x14ac:dyDescent="0.3">
      <c r="B114" s="283">
        <v>400</v>
      </c>
      <c r="C114" s="377"/>
      <c r="D114" s="377"/>
      <c r="E114" s="378"/>
      <c r="G114" s="125"/>
    </row>
    <row r="115" spans="2:7" x14ac:dyDescent="0.3">
      <c r="B115" s="283">
        <v>405</v>
      </c>
      <c r="C115" s="377"/>
      <c r="D115" s="377"/>
      <c r="E115" s="378"/>
      <c r="G115" s="125"/>
    </row>
    <row r="116" spans="2:7" x14ac:dyDescent="0.3">
      <c r="B116" s="283">
        <v>410</v>
      </c>
      <c r="C116" s="377"/>
      <c r="D116" s="377"/>
      <c r="E116" s="378"/>
      <c r="G116" s="125"/>
    </row>
    <row r="117" spans="2:7" x14ac:dyDescent="0.3">
      <c r="B117" s="283">
        <v>415</v>
      </c>
      <c r="C117" s="377"/>
      <c r="D117" s="377"/>
      <c r="E117" s="378"/>
      <c r="G117" s="125"/>
    </row>
    <row r="118" spans="2:7" x14ac:dyDescent="0.3">
      <c r="B118" s="283">
        <v>420</v>
      </c>
      <c r="C118" s="377"/>
      <c r="D118" s="377"/>
      <c r="E118" s="378"/>
      <c r="G118" s="125"/>
    </row>
    <row r="119" spans="2:7" x14ac:dyDescent="0.3">
      <c r="B119" s="283">
        <v>425</v>
      </c>
      <c r="C119" s="377"/>
      <c r="D119" s="377"/>
      <c r="E119" s="378"/>
      <c r="G119" s="125"/>
    </row>
    <row r="120" spans="2:7" x14ac:dyDescent="0.3">
      <c r="B120" s="283">
        <v>430</v>
      </c>
      <c r="C120" s="377"/>
      <c r="D120" s="377"/>
      <c r="E120" s="378"/>
      <c r="G120" s="125"/>
    </row>
    <row r="121" spans="2:7" x14ac:dyDescent="0.3">
      <c r="B121" s="283">
        <v>435</v>
      </c>
      <c r="C121" s="377"/>
      <c r="D121" s="377"/>
      <c r="E121" s="378"/>
      <c r="G121" s="125"/>
    </row>
    <row r="122" spans="2:7" x14ac:dyDescent="0.3">
      <c r="B122" s="283">
        <v>440</v>
      </c>
      <c r="C122" s="377"/>
      <c r="D122" s="377"/>
      <c r="E122" s="378"/>
      <c r="G122" s="125"/>
    </row>
    <row r="123" spans="2:7" x14ac:dyDescent="0.3">
      <c r="B123" s="283">
        <v>445</v>
      </c>
      <c r="C123" s="377"/>
      <c r="D123" s="377"/>
      <c r="E123" s="378"/>
      <c r="G123" s="125"/>
    </row>
    <row r="124" spans="2:7" x14ac:dyDescent="0.3">
      <c r="B124" s="283">
        <v>450</v>
      </c>
      <c r="C124" s="377"/>
      <c r="D124" s="377"/>
      <c r="E124" s="378"/>
      <c r="G124" s="125"/>
    </row>
    <row r="125" spans="2:7" x14ac:dyDescent="0.3">
      <c r="B125" s="283">
        <v>455</v>
      </c>
      <c r="C125" s="377"/>
      <c r="D125" s="377"/>
      <c r="E125" s="378"/>
      <c r="G125" s="125"/>
    </row>
    <row r="126" spans="2:7" x14ac:dyDescent="0.3">
      <c r="B126" s="283">
        <v>460</v>
      </c>
      <c r="C126" s="377"/>
      <c r="D126" s="377"/>
      <c r="E126" s="378"/>
      <c r="G126" s="125"/>
    </row>
    <row r="127" spans="2:7" x14ac:dyDescent="0.3">
      <c r="B127" s="283">
        <v>465</v>
      </c>
      <c r="C127" s="377"/>
      <c r="D127" s="377"/>
      <c r="E127" s="378"/>
      <c r="G127" s="125"/>
    </row>
    <row r="128" spans="2:7" x14ac:dyDescent="0.3">
      <c r="B128" s="283">
        <v>470</v>
      </c>
      <c r="C128" s="377"/>
      <c r="D128" s="377"/>
      <c r="E128" s="378"/>
      <c r="G128" s="125"/>
    </row>
    <row r="129" spans="2:7" x14ac:dyDescent="0.3">
      <c r="B129" s="283">
        <v>475</v>
      </c>
      <c r="C129" s="377"/>
      <c r="D129" s="377"/>
      <c r="E129" s="378"/>
      <c r="G129" s="125"/>
    </row>
    <row r="130" spans="2:7" x14ac:dyDescent="0.3">
      <c r="B130" s="283">
        <v>480</v>
      </c>
      <c r="C130" s="377"/>
      <c r="D130" s="377"/>
      <c r="E130" s="378"/>
      <c r="G130" s="125"/>
    </row>
    <row r="131" spans="2:7" x14ac:dyDescent="0.3">
      <c r="B131" s="283">
        <v>485</v>
      </c>
      <c r="C131" s="377"/>
      <c r="D131" s="377"/>
      <c r="E131" s="378"/>
      <c r="G131" s="125"/>
    </row>
    <row r="132" spans="2:7" x14ac:dyDescent="0.3">
      <c r="B132" s="283">
        <v>490</v>
      </c>
      <c r="C132" s="377"/>
      <c r="D132" s="377"/>
      <c r="E132" s="378"/>
      <c r="G132" s="125"/>
    </row>
    <row r="133" spans="2:7" x14ac:dyDescent="0.3">
      <c r="B133" s="283">
        <v>495</v>
      </c>
      <c r="C133" s="377"/>
      <c r="D133" s="377"/>
      <c r="E133" s="378"/>
      <c r="G133" s="125"/>
    </row>
    <row r="134" spans="2:7" x14ac:dyDescent="0.3">
      <c r="B134" s="283">
        <v>500</v>
      </c>
      <c r="C134" s="377"/>
      <c r="D134" s="377"/>
      <c r="E134" s="378"/>
      <c r="G134" s="125"/>
    </row>
    <row r="135" spans="2:7" x14ac:dyDescent="0.3">
      <c r="B135" s="283">
        <v>505</v>
      </c>
      <c r="C135" s="377"/>
      <c r="D135" s="377"/>
      <c r="E135" s="378"/>
      <c r="G135" s="125"/>
    </row>
    <row r="136" spans="2:7" x14ac:dyDescent="0.3">
      <c r="B136" s="283">
        <v>510</v>
      </c>
      <c r="C136" s="377"/>
      <c r="D136" s="377"/>
      <c r="E136" s="378"/>
      <c r="G136" s="125"/>
    </row>
    <row r="137" spans="2:7" x14ac:dyDescent="0.3">
      <c r="B137" s="283">
        <v>515</v>
      </c>
      <c r="C137" s="377"/>
      <c r="D137" s="377"/>
      <c r="E137" s="378"/>
      <c r="G137" s="125"/>
    </row>
    <row r="138" spans="2:7" x14ac:dyDescent="0.3">
      <c r="B138" s="283">
        <v>520</v>
      </c>
      <c r="C138" s="377"/>
      <c r="D138" s="377"/>
      <c r="E138" s="378"/>
      <c r="G138" s="125"/>
    </row>
    <row r="139" spans="2:7" x14ac:dyDescent="0.3">
      <c r="B139" s="283">
        <v>525</v>
      </c>
      <c r="C139" s="377"/>
      <c r="D139" s="377"/>
      <c r="E139" s="378"/>
      <c r="G139" s="125"/>
    </row>
    <row r="140" spans="2:7" x14ac:dyDescent="0.3">
      <c r="B140" s="283">
        <v>530</v>
      </c>
      <c r="C140" s="377"/>
      <c r="D140" s="377"/>
      <c r="E140" s="378"/>
      <c r="G140" s="125"/>
    </row>
    <row r="141" spans="2:7" x14ac:dyDescent="0.3">
      <c r="B141" s="283">
        <v>535</v>
      </c>
      <c r="C141" s="377"/>
      <c r="D141" s="377"/>
      <c r="E141" s="378"/>
      <c r="G141" s="125"/>
    </row>
    <row r="142" spans="2:7" x14ac:dyDescent="0.3">
      <c r="B142" s="283">
        <v>540</v>
      </c>
      <c r="C142" s="377"/>
      <c r="D142" s="377"/>
      <c r="E142" s="378"/>
      <c r="G142" s="125"/>
    </row>
    <row r="143" spans="2:7" x14ac:dyDescent="0.3">
      <c r="B143" s="283">
        <v>545</v>
      </c>
      <c r="C143" s="377"/>
      <c r="D143" s="377"/>
      <c r="E143" s="378"/>
      <c r="G143" s="125"/>
    </row>
    <row r="144" spans="2:7" x14ac:dyDescent="0.3">
      <c r="B144" s="283">
        <v>550</v>
      </c>
      <c r="C144" s="377"/>
      <c r="D144" s="377"/>
      <c r="E144" s="378"/>
      <c r="G144" s="125"/>
    </row>
    <row r="145" spans="1:7" x14ac:dyDescent="0.3">
      <c r="B145" s="283">
        <v>555</v>
      </c>
      <c r="C145" s="377"/>
      <c r="D145" s="377"/>
      <c r="E145" s="378"/>
      <c r="G145" s="125"/>
    </row>
    <row r="146" spans="1:7" x14ac:dyDescent="0.3">
      <c r="B146" s="283">
        <v>560</v>
      </c>
      <c r="C146" s="377"/>
      <c r="D146" s="377"/>
      <c r="E146" s="378"/>
      <c r="G146" s="125"/>
    </row>
    <row r="147" spans="1:7" x14ac:dyDescent="0.3">
      <c r="B147" s="283">
        <v>565</v>
      </c>
      <c r="C147" s="377"/>
      <c r="D147" s="377"/>
      <c r="E147" s="378"/>
      <c r="G147" s="125"/>
    </row>
    <row r="148" spans="1:7" x14ac:dyDescent="0.3">
      <c r="B148" s="283">
        <v>570</v>
      </c>
      <c r="C148" s="377"/>
      <c r="D148" s="377"/>
      <c r="E148" s="378"/>
      <c r="G148" s="125"/>
    </row>
    <row r="149" spans="1:7" x14ac:dyDescent="0.3">
      <c r="B149" s="283">
        <v>575</v>
      </c>
      <c r="C149" s="377"/>
      <c r="D149" s="377"/>
      <c r="E149" s="378"/>
      <c r="G149" s="125"/>
    </row>
    <row r="150" spans="1:7" x14ac:dyDescent="0.3">
      <c r="B150" s="283">
        <v>580</v>
      </c>
      <c r="C150" s="377"/>
      <c r="D150" s="377"/>
      <c r="E150" s="378"/>
      <c r="G150" s="125"/>
    </row>
    <row r="151" spans="1:7" x14ac:dyDescent="0.3">
      <c r="B151" s="283">
        <v>585</v>
      </c>
      <c r="C151" s="377"/>
      <c r="D151" s="377"/>
      <c r="E151" s="378"/>
      <c r="G151" s="125"/>
    </row>
    <row r="152" spans="1:7" x14ac:dyDescent="0.3">
      <c r="B152" s="283">
        <v>590</v>
      </c>
      <c r="C152" s="377"/>
      <c r="D152" s="377"/>
      <c r="E152" s="378"/>
      <c r="G152" s="125"/>
    </row>
    <row r="153" spans="1:7" ht="17.25" thickBot="1" x14ac:dyDescent="0.35">
      <c r="B153" s="283">
        <v>595</v>
      </c>
      <c r="C153" s="377"/>
      <c r="D153" s="377"/>
      <c r="E153" s="379"/>
      <c r="G153" s="125"/>
    </row>
    <row r="154" spans="1:7" ht="17.25" thickBot="1" x14ac:dyDescent="0.35">
      <c r="B154" s="284">
        <v>600</v>
      </c>
      <c r="C154" s="380"/>
      <c r="D154" s="381"/>
      <c r="E154" s="382"/>
      <c r="F154" s="53" t="s">
        <v>68</v>
      </c>
      <c r="G154" s="125"/>
    </row>
    <row r="155" spans="1:7" x14ac:dyDescent="0.3">
      <c r="G155" s="125"/>
    </row>
    <row r="156" spans="1:7" x14ac:dyDescent="0.3">
      <c r="A156" s="125"/>
      <c r="B156" s="125"/>
      <c r="C156" s="140"/>
      <c r="D156" s="140"/>
      <c r="E156" s="140"/>
      <c r="F156" s="125"/>
      <c r="G156" s="125"/>
    </row>
  </sheetData>
  <sheetProtection password="CC4F" sheet="1" objects="1" scenarios="1" selectLockedCells="1"/>
  <mergeCells count="20">
    <mergeCell ref="D27:E27"/>
    <mergeCell ref="D28:E28"/>
    <mergeCell ref="D29:E29"/>
    <mergeCell ref="D32:E32"/>
    <mergeCell ref="B10:E10"/>
    <mergeCell ref="B17:E17"/>
    <mergeCell ref="B14:E14"/>
    <mergeCell ref="B21:E21"/>
    <mergeCell ref="C35:D35"/>
    <mergeCell ref="B34:E34"/>
    <mergeCell ref="B35:B36"/>
    <mergeCell ref="B18:E18"/>
    <mergeCell ref="D11:E11"/>
    <mergeCell ref="D12:E12"/>
    <mergeCell ref="D13:E13"/>
    <mergeCell ref="D16:E16"/>
    <mergeCell ref="D19:E19"/>
    <mergeCell ref="D20:E20"/>
    <mergeCell ref="D25:E25"/>
    <mergeCell ref="D26:E26"/>
  </mergeCells>
  <phoneticPr fontId="1" type="noConversion"/>
  <dataValidations count="2">
    <dataValidation type="list" showInputMessage="1" showErrorMessage="1" sqref="C22">
      <formula1>Basis_MV</formula1>
    </dataValidation>
    <dataValidation type="list" showInputMessage="1" showErrorMessage="1" sqref="C13">
      <formula1>Input_Control</formula1>
    </dataValidation>
  </dataValidations>
  <hyperlinks>
    <hyperlink ref="E5" location="Instructions!A1" display="Back to Instructions tab"/>
  </hyperlinks>
  <pageMargins left="0.25" right="0.25" top="1" bottom="0.5" header="0.3" footer="0.3"/>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472"/>
  <sheetViews>
    <sheetView showGridLines="0" zoomScale="80" zoomScaleNormal="80" workbookViewId="0">
      <selection activeCell="D15" sqref="D15"/>
    </sheetView>
  </sheetViews>
  <sheetFormatPr defaultRowHeight="16.5" x14ac:dyDescent="0.3"/>
  <cols>
    <col min="1" max="1" width="11.140625" style="75" customWidth="1"/>
    <col min="2" max="2" width="39.42578125" style="286" customWidth="1"/>
    <col min="3" max="3" width="40" style="75" customWidth="1"/>
    <col min="4" max="4" width="19.7109375" style="75" customWidth="1"/>
    <col min="5" max="5" width="20.140625" style="75" customWidth="1"/>
    <col min="6" max="6" width="19.42578125" style="75" customWidth="1"/>
    <col min="7" max="7" width="17.7109375" style="75" customWidth="1"/>
    <col min="8" max="8" width="16.28515625" style="75" customWidth="1"/>
    <col min="9" max="9" width="12.5703125" style="75" customWidth="1"/>
    <col min="10" max="10" width="16.28515625" style="75" customWidth="1"/>
    <col min="11" max="11" width="12.140625" style="75" customWidth="1"/>
    <col min="12" max="12" width="12.42578125" style="75" customWidth="1"/>
    <col min="13" max="13" width="14" style="75" customWidth="1"/>
    <col min="14" max="15" width="9.140625" style="75"/>
    <col min="16" max="16" width="3.28515625" style="75" customWidth="1"/>
    <col min="17" max="16384" width="9.140625" style="75"/>
  </cols>
  <sheetData>
    <row r="1" spans="2:16" ht="17.25" thickBot="1" x14ac:dyDescent="0.35">
      <c r="P1" s="140"/>
    </row>
    <row r="2" spans="2:16" ht="18" thickBot="1" x14ac:dyDescent="0.35">
      <c r="B2" s="109" t="s">
        <v>104</v>
      </c>
      <c r="C2" s="113"/>
      <c r="P2" s="140"/>
    </row>
    <row r="3" spans="2:16" x14ac:dyDescent="0.3">
      <c r="B3" s="287" t="s">
        <v>105</v>
      </c>
      <c r="C3" s="178" t="str">
        <f ca="1">'Version Control'!C3</f>
        <v>Tankless_Gas_Water_Heater_v1 2.xlsx</v>
      </c>
      <c r="P3" s="140"/>
    </row>
    <row r="4" spans="2:16" ht="18" x14ac:dyDescent="0.35">
      <c r="B4" s="288" t="s">
        <v>106</v>
      </c>
      <c r="C4" s="180" t="str">
        <f ca="1">MID(CELL("filename",G23), FIND("]", CELL("filename", G23))+ 1, 255)</f>
        <v xml:space="preserve">24 Hr Test </v>
      </c>
      <c r="E4" s="408" t="s">
        <v>285</v>
      </c>
      <c r="P4" s="140"/>
    </row>
    <row r="5" spans="2:16" x14ac:dyDescent="0.3">
      <c r="B5" s="289" t="s">
        <v>107</v>
      </c>
      <c r="C5" s="182">
        <f>'Version Control'!C5</f>
        <v>1.2</v>
      </c>
      <c r="P5" s="140"/>
    </row>
    <row r="6" spans="2:16" x14ac:dyDescent="0.3">
      <c r="B6" s="289" t="s">
        <v>108</v>
      </c>
      <c r="C6" s="188">
        <f>'Version Control'!C6</f>
        <v>40939</v>
      </c>
      <c r="P6" s="140"/>
    </row>
    <row r="7" spans="2:16" ht="17.25" thickBot="1" x14ac:dyDescent="0.35">
      <c r="B7" s="290" t="s">
        <v>109</v>
      </c>
      <c r="C7" s="184" t="str">
        <f>'Version Control'!C7</f>
        <v>[MM/DD/YYYY]</v>
      </c>
      <c r="P7" s="140"/>
    </row>
    <row r="8" spans="2:16" x14ac:dyDescent="0.3">
      <c r="P8" s="140"/>
    </row>
    <row r="9" spans="2:16" ht="17.25" thickBot="1" x14ac:dyDescent="0.35">
      <c r="P9" s="140"/>
    </row>
    <row r="10" spans="2:16" ht="18" thickBot="1" x14ac:dyDescent="0.4">
      <c r="B10" s="601" t="s">
        <v>31</v>
      </c>
      <c r="C10" s="602"/>
      <c r="D10" s="602"/>
      <c r="E10" s="602"/>
      <c r="F10" s="602"/>
      <c r="G10" s="602"/>
      <c r="H10" s="602"/>
      <c r="I10" s="602"/>
      <c r="J10" s="602"/>
      <c r="K10" s="602"/>
      <c r="L10" s="602"/>
      <c r="M10" s="602"/>
      <c r="N10" s="603"/>
      <c r="P10" s="140"/>
    </row>
    <row r="11" spans="2:16" s="23" customFormat="1" x14ac:dyDescent="0.3">
      <c r="B11" s="405" t="s">
        <v>30</v>
      </c>
      <c r="C11" s="406"/>
      <c r="D11" s="404"/>
      <c r="N11" s="235"/>
      <c r="P11" s="141"/>
    </row>
    <row r="12" spans="2:16" s="23" customFormat="1" x14ac:dyDescent="0.3">
      <c r="B12" s="291" t="s">
        <v>29</v>
      </c>
      <c r="C12" s="403"/>
      <c r="D12" s="404"/>
      <c r="N12" s="235"/>
      <c r="P12" s="141"/>
    </row>
    <row r="13" spans="2:16" s="23" customFormat="1" x14ac:dyDescent="0.3">
      <c r="B13" s="291" t="s">
        <v>48</v>
      </c>
      <c r="C13" s="403"/>
      <c r="D13" s="404"/>
      <c r="N13" s="235"/>
      <c r="P13" s="141"/>
    </row>
    <row r="14" spans="2:16" s="23" customFormat="1" ht="17.25" x14ac:dyDescent="0.35">
      <c r="B14" s="292"/>
      <c r="C14" s="10"/>
      <c r="D14" s="10"/>
      <c r="E14" s="10"/>
      <c r="F14" s="10"/>
      <c r="G14" s="10"/>
      <c r="H14" s="10"/>
      <c r="J14" s="80"/>
      <c r="K14" s="81"/>
      <c r="N14" s="235"/>
      <c r="P14" s="141"/>
    </row>
    <row r="15" spans="2:16" s="23" customFormat="1" ht="17.25" x14ac:dyDescent="0.35">
      <c r="B15" s="608" t="s">
        <v>65</v>
      </c>
      <c r="C15" s="609"/>
      <c r="D15" s="383"/>
      <c r="E15" s="246" t="s">
        <v>78</v>
      </c>
      <c r="F15" s="241"/>
      <c r="G15" s="242"/>
      <c r="H15" s="242"/>
      <c r="I15" s="243"/>
      <c r="J15" s="244"/>
      <c r="K15" s="245"/>
      <c r="L15" s="243"/>
      <c r="M15" s="243"/>
      <c r="N15" s="247"/>
      <c r="P15" s="141"/>
    </row>
    <row r="16" spans="2:16" s="23" customFormat="1" ht="17.25" x14ac:dyDescent="0.35">
      <c r="B16" s="292"/>
      <c r="C16" s="10"/>
      <c r="D16" s="10"/>
      <c r="E16" s="10"/>
      <c r="F16" s="10"/>
      <c r="G16" s="10"/>
      <c r="H16" s="10"/>
      <c r="J16" s="80"/>
      <c r="K16" s="81"/>
      <c r="N16" s="235"/>
      <c r="P16" s="141"/>
    </row>
    <row r="17" spans="1:16" s="23" customFormat="1" x14ac:dyDescent="0.3">
      <c r="B17" s="293"/>
      <c r="C17" s="11" t="s">
        <v>36</v>
      </c>
      <c r="D17" s="11" t="s">
        <v>37</v>
      </c>
      <c r="E17" s="11" t="s">
        <v>38</v>
      </c>
      <c r="F17" s="11" t="s">
        <v>39</v>
      </c>
      <c r="G17" s="11" t="s">
        <v>40</v>
      </c>
      <c r="H17" s="11" t="s">
        <v>41</v>
      </c>
      <c r="I17" s="595"/>
      <c r="J17" s="595"/>
      <c r="K17" s="595"/>
      <c r="L17" s="595"/>
      <c r="M17" s="595"/>
      <c r="N17" s="596"/>
      <c r="P17" s="141"/>
    </row>
    <row r="18" spans="1:16" s="23" customFormat="1" ht="17.25" x14ac:dyDescent="0.35">
      <c r="B18" s="294" t="s">
        <v>86</v>
      </c>
      <c r="C18" s="152">
        <f>'Max GPM Test'!$C$16</f>
        <v>0</v>
      </c>
      <c r="D18" s="152">
        <f>'Max GPM Test'!$C$16</f>
        <v>0</v>
      </c>
      <c r="E18" s="152">
        <f>'Max GPM Test'!$C$16</f>
        <v>0</v>
      </c>
      <c r="F18" s="153">
        <f>IF('Max GPM Test'!$C$13="Variable",'Max GPM Test'!$C$19,'Max GPM Test'!$C$16)</f>
        <v>0</v>
      </c>
      <c r="G18" s="153">
        <f>IF('Max GPM Test'!$C$13="Variable",'Max GPM Test'!$C$19,'Max GPM Test'!$C$16)</f>
        <v>0</v>
      </c>
      <c r="H18" s="153">
        <f>IF('Max GPM Test'!$C$13="Variable",'Max GPM Test'!$C$19,'Max GPM Test'!$C$16)</f>
        <v>0</v>
      </c>
      <c r="I18" s="606" t="s">
        <v>79</v>
      </c>
      <c r="J18" s="606"/>
      <c r="K18" s="606"/>
      <c r="L18" s="606"/>
      <c r="M18" s="606"/>
      <c r="N18" s="607"/>
      <c r="P18" s="141"/>
    </row>
    <row r="19" spans="1:16" s="23" customFormat="1" ht="17.25" x14ac:dyDescent="0.35">
      <c r="B19" s="294" t="s">
        <v>69</v>
      </c>
      <c r="C19" s="150">
        <f>64.3/6</f>
        <v>10.716666666666667</v>
      </c>
      <c r="D19" s="150">
        <f t="shared" ref="D19:E19" si="0">64.3/6</f>
        <v>10.716666666666667</v>
      </c>
      <c r="E19" s="150">
        <f t="shared" si="0"/>
        <v>10.716666666666667</v>
      </c>
      <c r="F19" s="151">
        <f>IF(AND('Max GPM Test'!$C$13="Variable",135-'Max GPM Test'!$C$20&gt;5),(64.3/6)*(77/('Max GPM Test'!$C$20-58)),64.3/6)</f>
        <v>10.716666666666667</v>
      </c>
      <c r="G19" s="151">
        <f>IF(AND('Max GPM Test'!$C$13="Variable",135-'Max GPM Test'!$C$20&gt;5),(64.3/6)*(77/('Max GPM Test'!$C$20-58)),64.3/6)</f>
        <v>10.716666666666667</v>
      </c>
      <c r="H19" s="151">
        <f>IF(AND('Max GPM Test'!$C$13="Variable",135-'Max GPM Test'!$C$20&gt;5),(32.15+3*F19)-SUM(C19:G19),64.3-SUM(C19:G19))</f>
        <v>10.716666666666661</v>
      </c>
      <c r="I19" s="606" t="s">
        <v>168</v>
      </c>
      <c r="J19" s="606"/>
      <c r="K19" s="606"/>
      <c r="L19" s="606"/>
      <c r="M19" s="606"/>
      <c r="N19" s="607"/>
      <c r="P19" s="141"/>
    </row>
    <row r="20" spans="1:16" s="23" customFormat="1" ht="17.25" x14ac:dyDescent="0.35">
      <c r="B20" s="294" t="s">
        <v>87</v>
      </c>
      <c r="C20" s="154">
        <v>0.5</v>
      </c>
      <c r="D20" s="154">
        <v>0.5</v>
      </c>
      <c r="E20" s="154">
        <v>0.5</v>
      </c>
      <c r="F20" s="154">
        <v>0.5</v>
      </c>
      <c r="G20" s="154">
        <v>0.5</v>
      </c>
      <c r="H20" s="154">
        <v>0.5</v>
      </c>
      <c r="I20" s="610"/>
      <c r="J20" s="610"/>
      <c r="K20" s="610"/>
      <c r="L20" s="610"/>
      <c r="M20" s="610"/>
      <c r="N20" s="611"/>
      <c r="P20" s="141"/>
    </row>
    <row r="21" spans="1:16" s="23" customFormat="1" ht="17.25" x14ac:dyDescent="0.35">
      <c r="A21" s="81"/>
      <c r="B21" s="294" t="s">
        <v>283</v>
      </c>
      <c r="C21" s="384"/>
      <c r="D21" s="384"/>
      <c r="E21" s="384"/>
      <c r="F21" s="384"/>
      <c r="G21" s="384"/>
      <c r="H21" s="384"/>
      <c r="I21" s="604" t="s">
        <v>280</v>
      </c>
      <c r="J21" s="604"/>
      <c r="K21" s="604"/>
      <c r="L21" s="604"/>
      <c r="M21" s="604"/>
      <c r="N21" s="605"/>
      <c r="P21" s="141"/>
    </row>
    <row r="22" spans="1:16" s="23" customFormat="1" ht="17.25" x14ac:dyDescent="0.35">
      <c r="B22" s="294" t="s">
        <v>88</v>
      </c>
      <c r="C22" s="154" t="e">
        <f>AVERAGE(C73:C470)</f>
        <v>#DIV/0!</v>
      </c>
      <c r="D22" s="154" t="e">
        <f>AVERAGE(E73:E470)</f>
        <v>#DIV/0!</v>
      </c>
      <c r="E22" s="154" t="e">
        <f>AVERAGE(G73:G470)</f>
        <v>#DIV/0!</v>
      </c>
      <c r="F22" s="154" t="e">
        <f>AVERAGE(I73:I470)</f>
        <v>#DIV/0!</v>
      </c>
      <c r="G22" s="154" t="e">
        <f>AVERAGE(K73:K470)</f>
        <v>#DIV/0!</v>
      </c>
      <c r="H22" s="154" t="e">
        <f>AVERAGE(M73:M470)</f>
        <v>#DIV/0!</v>
      </c>
      <c r="I22" s="606" t="s">
        <v>80</v>
      </c>
      <c r="J22" s="606"/>
      <c r="K22" s="606"/>
      <c r="L22" s="606"/>
      <c r="M22" s="606"/>
      <c r="N22" s="607"/>
      <c r="P22" s="141"/>
    </row>
    <row r="23" spans="1:16" s="23" customFormat="1" ht="17.25" x14ac:dyDescent="0.35">
      <c r="B23" s="294" t="s">
        <v>89</v>
      </c>
      <c r="C23" s="154" t="e">
        <f>AVERAGE(D73:D470)</f>
        <v>#DIV/0!</v>
      </c>
      <c r="D23" s="154" t="e">
        <f>AVERAGE(F73:F470)</f>
        <v>#DIV/0!</v>
      </c>
      <c r="E23" s="154" t="e">
        <f>AVERAGE(H73:H470)</f>
        <v>#DIV/0!</v>
      </c>
      <c r="F23" s="154" t="e">
        <f>AVERAGE(J73:J470)</f>
        <v>#DIV/0!</v>
      </c>
      <c r="G23" s="154" t="e">
        <f>AVERAGE(L73:L470)</f>
        <v>#DIV/0!</v>
      </c>
      <c r="H23" s="154" t="e">
        <f>AVERAGE(N73:N470)</f>
        <v>#DIV/0!</v>
      </c>
      <c r="I23" s="606" t="s">
        <v>80</v>
      </c>
      <c r="J23" s="606"/>
      <c r="K23" s="606"/>
      <c r="L23" s="606"/>
      <c r="M23" s="606"/>
      <c r="N23" s="607"/>
      <c r="P23" s="141"/>
    </row>
    <row r="24" spans="1:16" s="23" customFormat="1" ht="33.75" x14ac:dyDescent="0.35">
      <c r="B24" s="220" t="s">
        <v>90</v>
      </c>
      <c r="C24" s="146" t="e">
        <f xml:space="preserve"> 8.32484494324108 + 0.00121002794975781*C22 - 0.0000182546439626873*C22^2 + 2.48753009971683E-08*C22^3</f>
        <v>#DIV/0!</v>
      </c>
      <c r="D24" s="146" t="e">
        <f t="shared" ref="D24:G24" si="1" xml:space="preserve"> 8.32484494324108 + 0.00121002794975781*D22 - 0.0000182546439626873*D22^2 + 2.48753009971683E-08*D22^3</f>
        <v>#DIV/0!</v>
      </c>
      <c r="E24" s="146" t="e">
        <f t="shared" si="1"/>
        <v>#DIV/0!</v>
      </c>
      <c r="F24" s="146" t="e">
        <f t="shared" si="1"/>
        <v>#DIV/0!</v>
      </c>
      <c r="G24" s="146" t="e">
        <f t="shared" si="1"/>
        <v>#DIV/0!</v>
      </c>
      <c r="H24" s="146" t="e">
        <f xml:space="preserve"> 8.32484494324108 + 0.00121002794975781*H22 - 0.0000182546439626873*H22^2 + 2.48753009971683E-08*H22^3</f>
        <v>#DIV/0!</v>
      </c>
      <c r="I24" s="599" t="s">
        <v>98</v>
      </c>
      <c r="J24" s="599"/>
      <c r="K24" s="599"/>
      <c r="L24" s="599"/>
      <c r="M24" s="599"/>
      <c r="N24" s="600"/>
      <c r="P24" s="141"/>
    </row>
    <row r="25" spans="1:16" s="23" customFormat="1" ht="17.25" x14ac:dyDescent="0.35">
      <c r="B25" s="220" t="s">
        <v>91</v>
      </c>
      <c r="C25" s="150" t="str">
        <f>IF($D$15="Volume",C21*C24,IF($D$15="Mass",C21,"Basis Unselected"))</f>
        <v>Basis Unselected</v>
      </c>
      <c r="D25" s="150" t="str">
        <f t="shared" ref="D25:H25" si="2">IF($D$15="Volume",D21*D24,IF($D$15="Mass",D21,"Basis Unselected"))</f>
        <v>Basis Unselected</v>
      </c>
      <c r="E25" s="150" t="str">
        <f t="shared" si="2"/>
        <v>Basis Unselected</v>
      </c>
      <c r="F25" s="150" t="str">
        <f t="shared" si="2"/>
        <v>Basis Unselected</v>
      </c>
      <c r="G25" s="150" t="str">
        <f t="shared" si="2"/>
        <v>Basis Unselected</v>
      </c>
      <c r="H25" s="150" t="str">
        <f t="shared" si="2"/>
        <v>Basis Unselected</v>
      </c>
      <c r="I25" s="597"/>
      <c r="J25" s="597"/>
      <c r="K25" s="597"/>
      <c r="L25" s="597"/>
      <c r="M25" s="597"/>
      <c r="N25" s="598"/>
      <c r="P25" s="141"/>
    </row>
    <row r="26" spans="1:16" s="23" customFormat="1" ht="17.25" x14ac:dyDescent="0.35">
      <c r="B26" s="220" t="s">
        <v>282</v>
      </c>
      <c r="C26" s="150" t="str">
        <f>IF($D$15="Volume",C21,IF($D$15="Mass",C21/C24,"Basis Unselected"))</f>
        <v>Basis Unselected</v>
      </c>
      <c r="D26" s="150" t="str">
        <f t="shared" ref="D26:H26" si="3">IF($D$15="Volume",D21,IF($D$15="Mass",D21/D24,"Basis Unselected"))</f>
        <v>Basis Unselected</v>
      </c>
      <c r="E26" s="150" t="str">
        <f t="shared" si="3"/>
        <v>Basis Unselected</v>
      </c>
      <c r="F26" s="150" t="str">
        <f t="shared" si="3"/>
        <v>Basis Unselected</v>
      </c>
      <c r="G26" s="150" t="str">
        <f t="shared" si="3"/>
        <v>Basis Unselected</v>
      </c>
      <c r="H26" s="150" t="str">
        <f t="shared" si="3"/>
        <v>Basis Unselected</v>
      </c>
      <c r="I26" s="597"/>
      <c r="J26" s="597"/>
      <c r="K26" s="597"/>
      <c r="L26" s="597"/>
      <c r="M26" s="597"/>
      <c r="N26" s="598"/>
      <c r="P26" s="141"/>
    </row>
    <row r="27" spans="1:16" s="23" customFormat="1" ht="33.75" x14ac:dyDescent="0.35">
      <c r="B27" s="220" t="s">
        <v>92</v>
      </c>
      <c r="C27" s="146" t="e">
        <f xml:space="preserve"> 1.01596491228089 - 0.000412065703480271*AVERAGE(C23,C22) + 2.85732714143607E-06*AVERAGE(C23,C22)^2 - 5.37495700048881E-09*AVERAGE(C23,C22)^3</f>
        <v>#DIV/0!</v>
      </c>
      <c r="D27" s="146" t="e">
        <f t="shared" ref="D27:H27" si="4" xml:space="preserve"> 1.01596491228089 - 0.000412065703480271*AVERAGE(D23,D22) + 2.85732714143607E-06*AVERAGE(D23,D22)^2 - 5.37495700048881E-09*AVERAGE(D23,D22)^3</f>
        <v>#DIV/0!</v>
      </c>
      <c r="E27" s="146" t="e">
        <f t="shared" si="4"/>
        <v>#DIV/0!</v>
      </c>
      <c r="F27" s="146" t="e">
        <f t="shared" si="4"/>
        <v>#DIV/0!</v>
      </c>
      <c r="G27" s="146" t="e">
        <f t="shared" si="4"/>
        <v>#DIV/0!</v>
      </c>
      <c r="H27" s="146" t="e">
        <f t="shared" si="4"/>
        <v>#DIV/0!</v>
      </c>
      <c r="I27" s="599" t="s">
        <v>70</v>
      </c>
      <c r="J27" s="599"/>
      <c r="K27" s="599"/>
      <c r="L27" s="599"/>
      <c r="M27" s="599"/>
      <c r="N27" s="600"/>
      <c r="P27" s="141"/>
    </row>
    <row r="28" spans="1:16" s="23" customFormat="1" x14ac:dyDescent="0.3">
      <c r="B28" s="294" t="s">
        <v>44</v>
      </c>
      <c r="C28" s="154" t="e">
        <f t="shared" ref="C28:H28" si="5">C23-C22</f>
        <v>#DIV/0!</v>
      </c>
      <c r="D28" s="154" t="e">
        <f t="shared" si="5"/>
        <v>#DIV/0!</v>
      </c>
      <c r="E28" s="154" t="e">
        <f>E23-E22</f>
        <v>#DIV/0!</v>
      </c>
      <c r="F28" s="154" t="e">
        <f t="shared" si="5"/>
        <v>#DIV/0!</v>
      </c>
      <c r="G28" s="154" t="e">
        <f t="shared" si="5"/>
        <v>#DIV/0!</v>
      </c>
      <c r="H28" s="154" t="e">
        <f t="shared" si="5"/>
        <v>#DIV/0!</v>
      </c>
      <c r="I28" s="595"/>
      <c r="J28" s="595"/>
      <c r="K28" s="595"/>
      <c r="L28" s="595"/>
      <c r="M28" s="595"/>
      <c r="N28" s="596"/>
      <c r="P28" s="141"/>
    </row>
    <row r="29" spans="1:16" s="23" customFormat="1" ht="18" x14ac:dyDescent="0.3">
      <c r="B29" s="294" t="s">
        <v>341</v>
      </c>
      <c r="C29" s="384"/>
      <c r="D29" s="384"/>
      <c r="E29" s="384"/>
      <c r="F29" s="384"/>
      <c r="G29" s="384"/>
      <c r="H29" s="384"/>
      <c r="I29" s="595"/>
      <c r="J29" s="595"/>
      <c r="K29" s="595"/>
      <c r="L29" s="595"/>
      <c r="M29" s="595"/>
      <c r="N29" s="596"/>
      <c r="P29" s="141"/>
    </row>
    <row r="30" spans="1:16" s="23" customFormat="1" ht="34.5" x14ac:dyDescent="0.3">
      <c r="B30" s="295" t="s">
        <v>342</v>
      </c>
      <c r="C30" s="385"/>
      <c r="D30" s="385"/>
      <c r="E30" s="385"/>
      <c r="F30" s="385"/>
      <c r="G30" s="385"/>
      <c r="H30" s="385"/>
      <c r="I30" s="595"/>
      <c r="J30" s="595"/>
      <c r="K30" s="595"/>
      <c r="L30" s="595"/>
      <c r="M30" s="595"/>
      <c r="N30" s="596"/>
      <c r="P30" s="141"/>
    </row>
    <row r="31" spans="1:16" s="23" customFormat="1" ht="33" x14ac:dyDescent="0.3">
      <c r="B31" s="294" t="s">
        <v>298</v>
      </c>
      <c r="C31" s="386"/>
      <c r="D31" s="386"/>
      <c r="E31" s="386"/>
      <c r="F31" s="386"/>
      <c r="G31" s="386"/>
      <c r="H31" s="386"/>
      <c r="I31" s="595"/>
      <c r="J31" s="595"/>
      <c r="K31" s="595"/>
      <c r="L31" s="595"/>
      <c r="M31" s="595"/>
      <c r="N31" s="596"/>
      <c r="P31" s="141"/>
    </row>
    <row r="32" spans="1:16" s="23" customFormat="1" ht="18" x14ac:dyDescent="0.3">
      <c r="B32" s="295" t="s">
        <v>343</v>
      </c>
      <c r="C32" s="296">
        <f>C30*C31</f>
        <v>0</v>
      </c>
      <c r="D32" s="296">
        <f t="shared" ref="D32:H32" si="6">D30*D31</f>
        <v>0</v>
      </c>
      <c r="E32" s="296">
        <f t="shared" si="6"/>
        <v>0</v>
      </c>
      <c r="F32" s="296">
        <f t="shared" si="6"/>
        <v>0</v>
      </c>
      <c r="G32" s="296">
        <f t="shared" si="6"/>
        <v>0</v>
      </c>
      <c r="H32" s="296">
        <f t="shared" si="6"/>
        <v>0</v>
      </c>
      <c r="I32" s="595"/>
      <c r="J32" s="595"/>
      <c r="K32" s="595"/>
      <c r="L32" s="595"/>
      <c r="M32" s="595"/>
      <c r="N32" s="596"/>
      <c r="P32" s="141"/>
    </row>
    <row r="33" spans="2:16" s="23" customFormat="1" x14ac:dyDescent="0.3">
      <c r="B33" s="294" t="s">
        <v>299</v>
      </c>
      <c r="C33" s="384"/>
      <c r="D33" s="384"/>
      <c r="E33" s="384"/>
      <c r="F33" s="384"/>
      <c r="G33" s="384"/>
      <c r="H33" s="384"/>
      <c r="I33" s="595"/>
      <c r="J33" s="595"/>
      <c r="K33" s="595"/>
      <c r="L33" s="595"/>
      <c r="M33" s="595"/>
      <c r="N33" s="596"/>
      <c r="P33" s="141"/>
    </row>
    <row r="34" spans="2:16" s="23" customFormat="1" x14ac:dyDescent="0.3">
      <c r="B34" s="294" t="s">
        <v>300</v>
      </c>
      <c r="C34" s="384"/>
      <c r="D34" s="384"/>
      <c r="E34" s="384"/>
      <c r="F34" s="384"/>
      <c r="G34" s="384"/>
      <c r="H34" s="384"/>
      <c r="I34" s="595"/>
      <c r="J34" s="595"/>
      <c r="K34" s="595"/>
      <c r="L34" s="595"/>
      <c r="M34" s="595"/>
      <c r="N34" s="596"/>
      <c r="P34" s="141"/>
    </row>
    <row r="35" spans="2:16" s="23" customFormat="1" x14ac:dyDescent="0.3">
      <c r="B35" s="294" t="s">
        <v>301</v>
      </c>
      <c r="C35" s="387"/>
      <c r="D35" s="387"/>
      <c r="E35" s="387"/>
      <c r="F35" s="387"/>
      <c r="G35" s="387"/>
      <c r="H35" s="387"/>
      <c r="I35" s="595"/>
      <c r="J35" s="595"/>
      <c r="K35" s="595"/>
      <c r="L35" s="595"/>
      <c r="M35" s="595"/>
      <c r="N35" s="596"/>
      <c r="P35" s="141"/>
    </row>
    <row r="36" spans="2:16" s="23" customFormat="1" ht="33" x14ac:dyDescent="0.3">
      <c r="B36" s="294" t="s">
        <v>302</v>
      </c>
      <c r="C36" s="150">
        <f>C29*((C33+0.0735559*C34)/30)*((5*(459.67+60)/9)/(5*(459.67+C35)/9))</f>
        <v>0</v>
      </c>
      <c r="D36" s="150">
        <f t="shared" ref="D36:H36" si="7">D29*((D33+0.0735559*D34)/30)*((5*(459.67+60)/9)/(5*(459.67+D35)/9))</f>
        <v>0</v>
      </c>
      <c r="E36" s="150">
        <f t="shared" si="7"/>
        <v>0</v>
      </c>
      <c r="F36" s="150">
        <f t="shared" si="7"/>
        <v>0</v>
      </c>
      <c r="G36" s="150">
        <f t="shared" si="7"/>
        <v>0</v>
      </c>
      <c r="H36" s="150">
        <f t="shared" si="7"/>
        <v>0</v>
      </c>
      <c r="I36" s="595"/>
      <c r="J36" s="595"/>
      <c r="K36" s="595"/>
      <c r="L36" s="595"/>
      <c r="M36" s="595"/>
      <c r="N36" s="596"/>
      <c r="P36" s="141"/>
    </row>
    <row r="37" spans="2:16" s="23" customFormat="1" x14ac:dyDescent="0.3">
      <c r="B37" s="294" t="s">
        <v>303</v>
      </c>
      <c r="C37" s="296">
        <f>C32*C36</f>
        <v>0</v>
      </c>
      <c r="D37" s="296">
        <f t="shared" ref="D37:H37" si="8">D32*D36</f>
        <v>0</v>
      </c>
      <c r="E37" s="296">
        <f t="shared" si="8"/>
        <v>0</v>
      </c>
      <c r="F37" s="296">
        <f t="shared" si="8"/>
        <v>0</v>
      </c>
      <c r="G37" s="296">
        <f t="shared" si="8"/>
        <v>0</v>
      </c>
      <c r="H37" s="296">
        <f t="shared" si="8"/>
        <v>0</v>
      </c>
      <c r="I37" s="595"/>
      <c r="J37" s="595"/>
      <c r="K37" s="595"/>
      <c r="L37" s="595"/>
      <c r="M37" s="595"/>
      <c r="N37" s="596"/>
      <c r="P37" s="141"/>
    </row>
    <row r="38" spans="2:16" s="23" customFormat="1" x14ac:dyDescent="0.3">
      <c r="B38" s="294" t="s">
        <v>42</v>
      </c>
      <c r="C38" s="384"/>
      <c r="D38" s="384"/>
      <c r="E38" s="384"/>
      <c r="F38" s="384"/>
      <c r="G38" s="384"/>
      <c r="H38" s="384"/>
      <c r="I38" s="595"/>
      <c r="J38" s="595"/>
      <c r="K38" s="595"/>
      <c r="L38" s="595"/>
      <c r="M38" s="595"/>
      <c r="N38" s="596"/>
      <c r="P38" s="141"/>
    </row>
    <row r="39" spans="2:16" x14ac:dyDescent="0.3">
      <c r="B39" s="294" t="s">
        <v>43</v>
      </c>
      <c r="C39" s="150">
        <f t="shared" ref="C39:H39" si="9">C38*3.412</f>
        <v>0</v>
      </c>
      <c r="D39" s="150">
        <f>D38*3.412</f>
        <v>0</v>
      </c>
      <c r="E39" s="150">
        <f t="shared" si="9"/>
        <v>0</v>
      </c>
      <c r="F39" s="150">
        <f t="shared" si="9"/>
        <v>0</v>
      </c>
      <c r="G39" s="150">
        <f t="shared" si="9"/>
        <v>0</v>
      </c>
      <c r="H39" s="150">
        <f t="shared" si="9"/>
        <v>0</v>
      </c>
      <c r="I39" s="595"/>
      <c r="J39" s="595"/>
      <c r="K39" s="595"/>
      <c r="L39" s="595"/>
      <c r="M39" s="595"/>
      <c r="N39" s="596"/>
      <c r="O39" s="23"/>
      <c r="P39" s="140"/>
    </row>
    <row r="40" spans="2:16" s="23" customFormat="1" x14ac:dyDescent="0.3">
      <c r="B40" s="68"/>
      <c r="J40" s="81"/>
      <c r="K40" s="81"/>
      <c r="N40" s="235"/>
      <c r="O40" s="75"/>
      <c r="P40" s="141"/>
    </row>
    <row r="41" spans="2:16" s="23" customFormat="1" ht="34.5" x14ac:dyDescent="0.3">
      <c r="B41" s="294" t="s">
        <v>344</v>
      </c>
      <c r="C41" s="384"/>
      <c r="D41" s="20"/>
      <c r="F41" s="81"/>
      <c r="G41" s="81"/>
      <c r="N41" s="235"/>
      <c r="P41" s="141"/>
    </row>
    <row r="42" spans="2:16" s="23" customFormat="1" ht="51" x14ac:dyDescent="0.3">
      <c r="B42" s="295" t="s">
        <v>345</v>
      </c>
      <c r="C42" s="385"/>
      <c r="D42" s="20"/>
      <c r="F42" s="81"/>
      <c r="G42" s="81"/>
      <c r="N42" s="235"/>
      <c r="P42" s="141"/>
    </row>
    <row r="43" spans="2:16" s="23" customFormat="1" ht="33" x14ac:dyDescent="0.3">
      <c r="B43" s="294" t="s">
        <v>298</v>
      </c>
      <c r="C43" s="386"/>
      <c r="D43" s="20"/>
      <c r="F43" s="81"/>
      <c r="G43" s="81"/>
      <c r="N43" s="235"/>
      <c r="P43" s="141"/>
    </row>
    <row r="44" spans="2:16" s="23" customFormat="1" ht="51" x14ac:dyDescent="0.3">
      <c r="B44" s="295" t="s">
        <v>358</v>
      </c>
      <c r="C44" s="296">
        <f>C42*C43</f>
        <v>0</v>
      </c>
      <c r="D44" s="20"/>
      <c r="F44" s="81"/>
      <c r="G44" s="81"/>
      <c r="N44" s="235"/>
      <c r="P44" s="141"/>
    </row>
    <row r="45" spans="2:16" s="23" customFormat="1" ht="49.5" x14ac:dyDescent="0.3">
      <c r="B45" s="294" t="s">
        <v>304</v>
      </c>
      <c r="C45" s="384"/>
      <c r="D45" s="20"/>
      <c r="F45" s="81"/>
      <c r="G45" s="81"/>
      <c r="N45" s="235"/>
      <c r="P45" s="141"/>
    </row>
    <row r="46" spans="2:16" s="23" customFormat="1" ht="49.5" x14ac:dyDescent="0.3">
      <c r="B46" s="294" t="s">
        <v>305</v>
      </c>
      <c r="C46" s="384"/>
      <c r="D46" s="20"/>
      <c r="F46" s="81"/>
      <c r="G46" s="81"/>
      <c r="N46" s="235"/>
      <c r="P46" s="141"/>
    </row>
    <row r="47" spans="2:16" s="23" customFormat="1" ht="49.5" x14ac:dyDescent="0.3">
      <c r="B47" s="294" t="s">
        <v>306</v>
      </c>
      <c r="C47" s="387"/>
      <c r="D47" s="20"/>
      <c r="F47" s="81"/>
      <c r="G47" s="81"/>
      <c r="N47" s="235"/>
      <c r="P47" s="141"/>
    </row>
    <row r="48" spans="2:16" s="23" customFormat="1" ht="49.5" x14ac:dyDescent="0.3">
      <c r="B48" s="294" t="s">
        <v>359</v>
      </c>
      <c r="C48" s="150">
        <f>C41*((C45+0.0735559*C46)/30)*((5*(459.67+60)/9)/(5*(459.67+C47)/9))</f>
        <v>0</v>
      </c>
      <c r="D48" s="20"/>
      <c r="F48" s="81"/>
      <c r="G48" s="81"/>
      <c r="N48" s="235"/>
      <c r="P48" s="141"/>
    </row>
    <row r="49" spans="2:16" s="23" customFormat="1" ht="33" x14ac:dyDescent="0.3">
      <c r="B49" s="294" t="s">
        <v>360</v>
      </c>
      <c r="C49" s="296">
        <f>C44*C48</f>
        <v>0</v>
      </c>
      <c r="D49" s="20"/>
      <c r="F49" s="81"/>
      <c r="G49" s="81"/>
      <c r="N49" s="235"/>
      <c r="P49" s="141"/>
    </row>
    <row r="50" spans="2:16" s="23" customFormat="1" ht="49.5" x14ac:dyDescent="0.3">
      <c r="B50" s="294" t="s">
        <v>307</v>
      </c>
      <c r="C50" s="388"/>
      <c r="D50" s="20"/>
      <c r="F50" s="81"/>
      <c r="G50" s="81"/>
      <c r="N50" s="235"/>
      <c r="P50" s="141"/>
    </row>
    <row r="51" spans="2:16" s="23" customFormat="1" x14ac:dyDescent="0.3">
      <c r="B51" s="294" t="s">
        <v>356</v>
      </c>
      <c r="C51" s="384"/>
      <c r="D51" s="20"/>
      <c r="F51" s="81"/>
      <c r="G51" s="81"/>
      <c r="N51" s="235"/>
      <c r="P51" s="141"/>
    </row>
    <row r="52" spans="2:16" s="23" customFormat="1" ht="33" x14ac:dyDescent="0.3">
      <c r="B52" s="294" t="s">
        <v>357</v>
      </c>
      <c r="C52" s="150">
        <f t="shared" ref="C52" si="10">C51*3.412</f>
        <v>0</v>
      </c>
      <c r="D52" s="20"/>
      <c r="F52" s="81"/>
      <c r="G52" s="81"/>
      <c r="N52" s="235"/>
      <c r="P52" s="141"/>
    </row>
    <row r="53" spans="2:16" s="23" customFormat="1" x14ac:dyDescent="0.3">
      <c r="B53" s="292"/>
      <c r="C53" s="12"/>
      <c r="D53" s="12"/>
      <c r="E53" s="12"/>
      <c r="F53" s="9"/>
      <c r="G53" s="10"/>
      <c r="H53" s="10"/>
      <c r="N53" s="235"/>
      <c r="P53" s="141"/>
    </row>
    <row r="54" spans="2:16" s="23" customFormat="1" ht="18.75" x14ac:dyDescent="0.4">
      <c r="B54" s="297" t="s">
        <v>346</v>
      </c>
      <c r="C54" s="156" t="e">
        <f>((C25*C27*C28)/(C37+C39))</f>
        <v>#VALUE!</v>
      </c>
      <c r="D54" s="13"/>
      <c r="E54" s="248" t="s">
        <v>169</v>
      </c>
      <c r="F54" s="249" t="e">
        <f>((F25*F27*F28)/(F37+F39))</f>
        <v>#VALUE!</v>
      </c>
      <c r="G54" s="174" t="s">
        <v>170</v>
      </c>
      <c r="H54" s="173"/>
      <c r="I54" s="169"/>
      <c r="N54" s="235"/>
      <c r="P54" s="141"/>
    </row>
    <row r="55" spans="2:16" s="23" customFormat="1" x14ac:dyDescent="0.3">
      <c r="B55" s="298"/>
      <c r="C55" s="14"/>
      <c r="D55" s="14"/>
      <c r="E55" s="14"/>
      <c r="F55" s="14"/>
      <c r="G55" s="14"/>
      <c r="H55" s="10"/>
      <c r="N55" s="235"/>
      <c r="P55" s="141"/>
    </row>
    <row r="56" spans="2:16" s="23" customFormat="1" ht="18.75" x14ac:dyDescent="0.4">
      <c r="B56" s="297" t="s">
        <v>347</v>
      </c>
      <c r="C56" s="156" t="e">
        <f>IF('Max GPM Test'!C13="Fixed",C54,(C54+F54)/2)</f>
        <v>#VALUE!</v>
      </c>
      <c r="D56" s="10"/>
      <c r="E56" s="10"/>
      <c r="F56" s="14"/>
      <c r="G56" s="14"/>
      <c r="H56" s="10"/>
      <c r="N56" s="235"/>
      <c r="P56" s="141"/>
    </row>
    <row r="57" spans="2:16" s="23" customFormat="1" x14ac:dyDescent="0.3">
      <c r="B57" s="292"/>
      <c r="C57" s="10"/>
      <c r="D57" s="10"/>
      <c r="E57" s="10"/>
      <c r="F57" s="10"/>
      <c r="G57" s="10"/>
      <c r="H57" s="10"/>
      <c r="N57" s="235"/>
      <c r="P57" s="141"/>
    </row>
    <row r="58" spans="2:16" s="23" customFormat="1" ht="17.25" x14ac:dyDescent="0.35">
      <c r="B58" s="299" t="s">
        <v>49</v>
      </c>
      <c r="C58" s="15"/>
      <c r="D58" s="15"/>
      <c r="E58" s="15"/>
      <c r="F58" s="15"/>
      <c r="G58" s="15"/>
      <c r="H58" s="15"/>
      <c r="N58" s="235"/>
      <c r="P58" s="141"/>
    </row>
    <row r="59" spans="2:16" s="23" customFormat="1" ht="17.25" x14ac:dyDescent="0.35">
      <c r="B59" s="299"/>
      <c r="C59" s="15"/>
      <c r="D59" s="15"/>
      <c r="E59" s="15"/>
      <c r="F59" s="15"/>
      <c r="G59" s="15"/>
      <c r="H59" s="15"/>
      <c r="N59" s="235"/>
      <c r="P59" s="141"/>
    </row>
    <row r="60" spans="2:16" s="23" customFormat="1" ht="18.75" x14ac:dyDescent="0.4">
      <c r="B60" s="300" t="s">
        <v>348</v>
      </c>
      <c r="C60" s="155">
        <f>SUM(C37:H37)+C49+C52</f>
        <v>0</v>
      </c>
      <c r="D60" s="250" t="s">
        <v>46</v>
      </c>
      <c r="E60" s="16"/>
      <c r="F60" s="16"/>
      <c r="G60" s="16"/>
      <c r="N60" s="235"/>
      <c r="P60" s="141"/>
    </row>
    <row r="61" spans="2:16" s="23" customFormat="1" ht="18.75" x14ac:dyDescent="0.4">
      <c r="B61" s="301" t="s">
        <v>349</v>
      </c>
      <c r="C61" s="155" t="e">
        <f>((C25*C27*C28+D25*D27*D28+E25*E27*E28+F25*F27*F28+G25*G27*G28+H25*H27*H28)/C56)</f>
        <v>#VALUE!</v>
      </c>
      <c r="D61" s="250" t="s">
        <v>46</v>
      </c>
      <c r="E61" s="17"/>
      <c r="F61" s="16"/>
      <c r="G61" s="16"/>
      <c r="H61" s="16"/>
      <c r="N61" s="235"/>
      <c r="P61" s="141"/>
    </row>
    <row r="62" spans="2:16" s="23" customFormat="1" ht="18.75" x14ac:dyDescent="0.4">
      <c r="B62" s="301" t="s">
        <v>350</v>
      </c>
      <c r="C62" s="155" t="e">
        <f>((C25*C27+D25*D27+E25*E27+F25*F27+G25*G27+H25*H27)*77)/C56</f>
        <v>#VALUE!</v>
      </c>
      <c r="D62" s="250" t="s">
        <v>46</v>
      </c>
      <c r="E62" s="17"/>
      <c r="F62" s="16"/>
      <c r="G62" s="18"/>
      <c r="H62" s="16"/>
      <c r="N62" s="235"/>
      <c r="P62" s="141"/>
    </row>
    <row r="63" spans="2:16" s="23" customFormat="1" ht="18.75" x14ac:dyDescent="0.4">
      <c r="B63" s="301" t="s">
        <v>351</v>
      </c>
      <c r="C63" s="155" t="e">
        <f>C60+(C62-C61)</f>
        <v>#VALUE!</v>
      </c>
      <c r="D63" s="250" t="s">
        <v>46</v>
      </c>
      <c r="E63" s="10"/>
      <c r="F63" s="10"/>
      <c r="G63" s="10"/>
      <c r="H63" s="10"/>
      <c r="N63" s="235"/>
      <c r="P63" s="141"/>
    </row>
    <row r="64" spans="2:16" s="23" customFormat="1" ht="18.75" x14ac:dyDescent="0.4">
      <c r="B64" s="301" t="s">
        <v>352</v>
      </c>
      <c r="C64" s="151" t="e">
        <f>((C25*C27+D25*D27+E25*E27+F25*F27+G25*G27+H25*H27)*77)/C63</f>
        <v>#VALUE!</v>
      </c>
      <c r="D64" s="250"/>
      <c r="E64" s="10"/>
      <c r="F64" s="10"/>
      <c r="G64" s="10"/>
      <c r="H64" s="10"/>
      <c r="N64" s="235"/>
      <c r="P64" s="141"/>
    </row>
    <row r="65" spans="2:16" s="81" customFormat="1" x14ac:dyDescent="0.3">
      <c r="B65" s="302" t="s">
        <v>81</v>
      </c>
      <c r="C65" s="389">
        <v>1.22</v>
      </c>
      <c r="D65" s="251" t="s">
        <v>47</v>
      </c>
      <c r="E65" s="23"/>
      <c r="F65" s="82"/>
      <c r="G65" s="23"/>
      <c r="H65" s="10"/>
      <c r="I65" s="23"/>
      <c r="J65" s="23"/>
      <c r="K65" s="23"/>
      <c r="L65" s="23"/>
      <c r="M65" s="23"/>
      <c r="N65" s="235"/>
      <c r="O65" s="23"/>
      <c r="P65" s="141"/>
    </row>
    <row r="66" spans="2:16" s="23" customFormat="1" x14ac:dyDescent="0.3">
      <c r="B66" s="303"/>
      <c r="C66" s="82"/>
      <c r="D66" s="20"/>
      <c r="E66" s="81"/>
      <c r="F66" s="20"/>
      <c r="G66" s="20"/>
      <c r="H66" s="21"/>
      <c r="I66" s="81"/>
      <c r="J66" s="81"/>
      <c r="K66" s="81"/>
      <c r="L66" s="81"/>
      <c r="M66" s="81"/>
      <c r="N66" s="236"/>
      <c r="O66" s="81"/>
      <c r="P66" s="141"/>
    </row>
    <row r="67" spans="2:16" s="23" customFormat="1" ht="19.5" thickBot="1" x14ac:dyDescent="0.45">
      <c r="B67" s="304" t="s">
        <v>353</v>
      </c>
      <c r="C67" s="253" t="e">
        <f>(365*C63)/100000</f>
        <v>#VALUE!</v>
      </c>
      <c r="D67" s="252" t="s">
        <v>82</v>
      </c>
      <c r="E67" s="237"/>
      <c r="F67" s="237"/>
      <c r="G67" s="238"/>
      <c r="H67" s="239"/>
      <c r="I67" s="237"/>
      <c r="J67" s="237"/>
      <c r="K67" s="237"/>
      <c r="L67" s="237"/>
      <c r="M67" s="237"/>
      <c r="N67" s="240"/>
      <c r="P67" s="141"/>
    </row>
    <row r="68" spans="2:16" s="23" customFormat="1" ht="18" thickBot="1" x14ac:dyDescent="0.4">
      <c r="B68" s="305"/>
      <c r="D68" s="22"/>
      <c r="E68" s="24"/>
      <c r="F68" s="19"/>
      <c r="G68" s="19"/>
      <c r="H68" s="22"/>
      <c r="P68" s="141"/>
    </row>
    <row r="69" spans="2:16" s="23" customFormat="1" ht="18" thickBot="1" x14ac:dyDescent="0.4">
      <c r="B69" s="601" t="s">
        <v>85</v>
      </c>
      <c r="C69" s="602"/>
      <c r="D69" s="602"/>
      <c r="E69" s="602"/>
      <c r="F69" s="602"/>
      <c r="G69" s="602"/>
      <c r="H69" s="602"/>
      <c r="I69" s="602"/>
      <c r="J69" s="602"/>
      <c r="K69" s="602"/>
      <c r="L69" s="602"/>
      <c r="M69" s="602"/>
      <c r="N69" s="603"/>
      <c r="P69" s="141"/>
    </row>
    <row r="70" spans="2:16" s="23" customFormat="1" ht="18" thickBot="1" x14ac:dyDescent="0.4">
      <c r="B70" s="614" t="s">
        <v>340</v>
      </c>
      <c r="C70" s="615"/>
      <c r="D70" s="615"/>
      <c r="E70" s="615"/>
      <c r="F70" s="615"/>
      <c r="G70" s="615"/>
      <c r="H70" s="615"/>
      <c r="I70" s="615"/>
      <c r="J70" s="615"/>
      <c r="K70" s="615"/>
      <c r="L70" s="615"/>
      <c r="M70" s="615"/>
      <c r="N70" s="616"/>
      <c r="P70" s="141"/>
    </row>
    <row r="71" spans="2:16" x14ac:dyDescent="0.3">
      <c r="B71" s="612" t="s">
        <v>35</v>
      </c>
      <c r="C71" s="617" t="s">
        <v>71</v>
      </c>
      <c r="D71" s="618"/>
      <c r="E71" s="617" t="s">
        <v>72</v>
      </c>
      <c r="F71" s="618"/>
      <c r="G71" s="617" t="s">
        <v>73</v>
      </c>
      <c r="H71" s="619"/>
      <c r="I71" s="617" t="s">
        <v>74</v>
      </c>
      <c r="J71" s="618"/>
      <c r="K71" s="617" t="s">
        <v>75</v>
      </c>
      <c r="L71" s="618"/>
      <c r="M71" s="617" t="s">
        <v>76</v>
      </c>
      <c r="N71" s="618"/>
      <c r="P71" s="140"/>
    </row>
    <row r="72" spans="2:16" ht="18" x14ac:dyDescent="0.35">
      <c r="B72" s="613"/>
      <c r="C72" s="101" t="s">
        <v>171</v>
      </c>
      <c r="D72" s="102" t="s">
        <v>172</v>
      </c>
      <c r="E72" s="101" t="s">
        <v>171</v>
      </c>
      <c r="F72" s="102" t="s">
        <v>172</v>
      </c>
      <c r="G72" s="101" t="s">
        <v>171</v>
      </c>
      <c r="H72" s="103" t="s">
        <v>172</v>
      </c>
      <c r="I72" s="101" t="s">
        <v>171</v>
      </c>
      <c r="J72" s="102" t="s">
        <v>172</v>
      </c>
      <c r="K72" s="101" t="s">
        <v>171</v>
      </c>
      <c r="L72" s="102" t="s">
        <v>172</v>
      </c>
      <c r="M72" s="101" t="s">
        <v>171</v>
      </c>
      <c r="N72" s="102" t="s">
        <v>172</v>
      </c>
      <c r="P72" s="140"/>
    </row>
    <row r="73" spans="2:16" x14ac:dyDescent="0.3">
      <c r="B73" s="306">
        <f>IF(Control="variable",5,15)</f>
        <v>15</v>
      </c>
      <c r="C73" s="390"/>
      <c r="D73" s="391"/>
      <c r="E73" s="390"/>
      <c r="F73" s="391"/>
      <c r="G73" s="390"/>
      <c r="H73" s="392"/>
      <c r="I73" s="390"/>
      <c r="J73" s="391"/>
      <c r="K73" s="390"/>
      <c r="L73" s="391"/>
      <c r="M73" s="390"/>
      <c r="N73" s="391"/>
      <c r="P73" s="140"/>
    </row>
    <row r="74" spans="2:16" x14ac:dyDescent="0.3">
      <c r="B74" s="307">
        <f>B73+5</f>
        <v>20</v>
      </c>
      <c r="C74" s="393"/>
      <c r="D74" s="394"/>
      <c r="E74" s="393"/>
      <c r="F74" s="394"/>
      <c r="G74" s="393"/>
      <c r="H74" s="395"/>
      <c r="I74" s="393"/>
      <c r="J74" s="394"/>
      <c r="K74" s="393"/>
      <c r="L74" s="394"/>
      <c r="M74" s="393"/>
      <c r="N74" s="394"/>
      <c r="P74" s="140"/>
    </row>
    <row r="75" spans="2:16" x14ac:dyDescent="0.3">
      <c r="B75" s="307">
        <f t="shared" ref="B75:B138" si="11">B74+5</f>
        <v>25</v>
      </c>
      <c r="C75" s="393"/>
      <c r="D75" s="394"/>
      <c r="E75" s="393"/>
      <c r="F75" s="394"/>
      <c r="G75" s="393"/>
      <c r="H75" s="395"/>
      <c r="I75" s="393"/>
      <c r="J75" s="394"/>
      <c r="K75" s="393"/>
      <c r="L75" s="394"/>
      <c r="M75" s="393"/>
      <c r="N75" s="394"/>
      <c r="P75" s="140"/>
    </row>
    <row r="76" spans="2:16" x14ac:dyDescent="0.3">
      <c r="B76" s="307">
        <f t="shared" si="11"/>
        <v>30</v>
      </c>
      <c r="C76" s="393"/>
      <c r="D76" s="394"/>
      <c r="E76" s="393"/>
      <c r="F76" s="394"/>
      <c r="G76" s="393"/>
      <c r="H76" s="395"/>
      <c r="I76" s="393"/>
      <c r="J76" s="394"/>
      <c r="K76" s="393"/>
      <c r="L76" s="394"/>
      <c r="M76" s="393"/>
      <c r="N76" s="394"/>
      <c r="P76" s="140"/>
    </row>
    <row r="77" spans="2:16" x14ac:dyDescent="0.3">
      <c r="B77" s="307">
        <f t="shared" si="11"/>
        <v>35</v>
      </c>
      <c r="C77" s="393"/>
      <c r="D77" s="394"/>
      <c r="E77" s="393"/>
      <c r="F77" s="394"/>
      <c r="G77" s="393"/>
      <c r="H77" s="395"/>
      <c r="I77" s="393"/>
      <c r="J77" s="394"/>
      <c r="K77" s="393"/>
      <c r="L77" s="394"/>
      <c r="M77" s="393"/>
      <c r="N77" s="394"/>
      <c r="P77" s="140"/>
    </row>
    <row r="78" spans="2:16" x14ac:dyDescent="0.3">
      <c r="B78" s="306">
        <f t="shared" si="11"/>
        <v>40</v>
      </c>
      <c r="C78" s="393"/>
      <c r="D78" s="394"/>
      <c r="E78" s="393"/>
      <c r="F78" s="394"/>
      <c r="G78" s="393"/>
      <c r="H78" s="395"/>
      <c r="I78" s="393"/>
      <c r="J78" s="394"/>
      <c r="K78" s="393"/>
      <c r="L78" s="394"/>
      <c r="M78" s="393"/>
      <c r="N78" s="394"/>
      <c r="P78" s="140"/>
    </row>
    <row r="79" spans="2:16" x14ac:dyDescent="0.3">
      <c r="B79" s="307">
        <f t="shared" si="11"/>
        <v>45</v>
      </c>
      <c r="C79" s="393"/>
      <c r="D79" s="394"/>
      <c r="E79" s="393"/>
      <c r="F79" s="394"/>
      <c r="G79" s="393"/>
      <c r="H79" s="395"/>
      <c r="I79" s="393"/>
      <c r="J79" s="394"/>
      <c r="K79" s="393"/>
      <c r="L79" s="394"/>
      <c r="M79" s="393"/>
      <c r="N79" s="394"/>
      <c r="P79" s="140"/>
    </row>
    <row r="80" spans="2:16" x14ac:dyDescent="0.3">
      <c r="B80" s="307">
        <f t="shared" si="11"/>
        <v>50</v>
      </c>
      <c r="C80" s="393"/>
      <c r="D80" s="394"/>
      <c r="E80" s="393"/>
      <c r="F80" s="394"/>
      <c r="G80" s="393"/>
      <c r="H80" s="395"/>
      <c r="I80" s="393"/>
      <c r="J80" s="394"/>
      <c r="K80" s="393"/>
      <c r="L80" s="394"/>
      <c r="M80" s="393"/>
      <c r="N80" s="394"/>
      <c r="P80" s="140"/>
    </row>
    <row r="81" spans="2:16" x14ac:dyDescent="0.3">
      <c r="B81" s="307">
        <f t="shared" si="11"/>
        <v>55</v>
      </c>
      <c r="C81" s="393"/>
      <c r="D81" s="394"/>
      <c r="E81" s="393"/>
      <c r="F81" s="394"/>
      <c r="G81" s="393"/>
      <c r="H81" s="395"/>
      <c r="I81" s="393"/>
      <c r="J81" s="394"/>
      <c r="K81" s="393"/>
      <c r="L81" s="394"/>
      <c r="M81" s="393"/>
      <c r="N81" s="394"/>
      <c r="P81" s="140"/>
    </row>
    <row r="82" spans="2:16" x14ac:dyDescent="0.3">
      <c r="B82" s="306">
        <f t="shared" si="11"/>
        <v>60</v>
      </c>
      <c r="C82" s="393"/>
      <c r="D82" s="394"/>
      <c r="E82" s="393"/>
      <c r="F82" s="394"/>
      <c r="G82" s="393"/>
      <c r="H82" s="395"/>
      <c r="I82" s="393"/>
      <c r="J82" s="394"/>
      <c r="K82" s="393"/>
      <c r="L82" s="394"/>
      <c r="M82" s="393"/>
      <c r="N82" s="394"/>
      <c r="P82" s="140"/>
    </row>
    <row r="83" spans="2:16" x14ac:dyDescent="0.3">
      <c r="B83" s="307">
        <f t="shared" si="11"/>
        <v>65</v>
      </c>
      <c r="C83" s="393"/>
      <c r="D83" s="394"/>
      <c r="E83" s="393"/>
      <c r="F83" s="394"/>
      <c r="G83" s="393"/>
      <c r="H83" s="395"/>
      <c r="I83" s="393"/>
      <c r="J83" s="394"/>
      <c r="K83" s="393"/>
      <c r="L83" s="394"/>
      <c r="M83" s="393"/>
      <c r="N83" s="394"/>
      <c r="P83" s="140"/>
    </row>
    <row r="84" spans="2:16" x14ac:dyDescent="0.3">
      <c r="B84" s="307">
        <f t="shared" si="11"/>
        <v>70</v>
      </c>
      <c r="C84" s="393"/>
      <c r="D84" s="394"/>
      <c r="E84" s="393"/>
      <c r="F84" s="394"/>
      <c r="G84" s="393"/>
      <c r="H84" s="395"/>
      <c r="I84" s="393"/>
      <c r="J84" s="394"/>
      <c r="K84" s="393"/>
      <c r="L84" s="394"/>
      <c r="M84" s="393"/>
      <c r="N84" s="394"/>
      <c r="P84" s="140"/>
    </row>
    <row r="85" spans="2:16" x14ac:dyDescent="0.3">
      <c r="B85" s="307">
        <f t="shared" si="11"/>
        <v>75</v>
      </c>
      <c r="C85" s="393"/>
      <c r="D85" s="394"/>
      <c r="E85" s="393"/>
      <c r="F85" s="394"/>
      <c r="G85" s="393"/>
      <c r="H85" s="395"/>
      <c r="I85" s="393"/>
      <c r="J85" s="394"/>
      <c r="K85" s="393"/>
      <c r="L85" s="394"/>
      <c r="M85" s="393"/>
      <c r="N85" s="394"/>
      <c r="P85" s="140"/>
    </row>
    <row r="86" spans="2:16" x14ac:dyDescent="0.3">
      <c r="B86" s="307">
        <f t="shared" si="11"/>
        <v>80</v>
      </c>
      <c r="C86" s="393"/>
      <c r="D86" s="394"/>
      <c r="E86" s="393"/>
      <c r="F86" s="394"/>
      <c r="G86" s="393"/>
      <c r="H86" s="395"/>
      <c r="I86" s="393"/>
      <c r="J86" s="394"/>
      <c r="K86" s="393"/>
      <c r="L86" s="394"/>
      <c r="M86" s="393"/>
      <c r="N86" s="394"/>
      <c r="P86" s="140"/>
    </row>
    <row r="87" spans="2:16" x14ac:dyDescent="0.3">
      <c r="B87" s="306">
        <f t="shared" si="11"/>
        <v>85</v>
      </c>
      <c r="C87" s="393"/>
      <c r="D87" s="394"/>
      <c r="E87" s="393"/>
      <c r="F87" s="394"/>
      <c r="G87" s="393"/>
      <c r="H87" s="395"/>
      <c r="I87" s="393"/>
      <c r="J87" s="394"/>
      <c r="K87" s="393"/>
      <c r="L87" s="394"/>
      <c r="M87" s="393"/>
      <c r="N87" s="394"/>
      <c r="P87" s="140"/>
    </row>
    <row r="88" spans="2:16" x14ac:dyDescent="0.3">
      <c r="B88" s="307">
        <f t="shared" si="11"/>
        <v>90</v>
      </c>
      <c r="C88" s="393"/>
      <c r="D88" s="394"/>
      <c r="E88" s="393"/>
      <c r="F88" s="394"/>
      <c r="G88" s="393"/>
      <c r="H88" s="395"/>
      <c r="I88" s="393"/>
      <c r="J88" s="394"/>
      <c r="K88" s="393"/>
      <c r="L88" s="394"/>
      <c r="M88" s="393"/>
      <c r="N88" s="394"/>
      <c r="P88" s="140"/>
    </row>
    <row r="89" spans="2:16" x14ac:dyDescent="0.3">
      <c r="B89" s="307">
        <f t="shared" si="11"/>
        <v>95</v>
      </c>
      <c r="C89" s="393"/>
      <c r="D89" s="394"/>
      <c r="E89" s="393"/>
      <c r="F89" s="394"/>
      <c r="G89" s="393"/>
      <c r="H89" s="395"/>
      <c r="I89" s="393"/>
      <c r="J89" s="394"/>
      <c r="K89" s="393"/>
      <c r="L89" s="394"/>
      <c r="M89" s="393"/>
      <c r="N89" s="394"/>
      <c r="P89" s="140"/>
    </row>
    <row r="90" spans="2:16" x14ac:dyDescent="0.3">
      <c r="B90" s="307">
        <f t="shared" si="11"/>
        <v>100</v>
      </c>
      <c r="C90" s="393"/>
      <c r="D90" s="394"/>
      <c r="E90" s="393"/>
      <c r="F90" s="394"/>
      <c r="G90" s="393"/>
      <c r="H90" s="395"/>
      <c r="I90" s="393"/>
      <c r="J90" s="394"/>
      <c r="K90" s="393"/>
      <c r="L90" s="394"/>
      <c r="M90" s="393"/>
      <c r="N90" s="394"/>
      <c r="P90" s="140"/>
    </row>
    <row r="91" spans="2:16" x14ac:dyDescent="0.3">
      <c r="B91" s="306">
        <f t="shared" si="11"/>
        <v>105</v>
      </c>
      <c r="C91" s="393"/>
      <c r="D91" s="394"/>
      <c r="E91" s="393"/>
      <c r="F91" s="394"/>
      <c r="G91" s="393"/>
      <c r="H91" s="395"/>
      <c r="I91" s="393"/>
      <c r="J91" s="394"/>
      <c r="K91" s="393"/>
      <c r="L91" s="394"/>
      <c r="M91" s="393"/>
      <c r="N91" s="394"/>
      <c r="P91" s="140"/>
    </row>
    <row r="92" spans="2:16" x14ac:dyDescent="0.3">
      <c r="B92" s="307">
        <f t="shared" si="11"/>
        <v>110</v>
      </c>
      <c r="C92" s="393"/>
      <c r="D92" s="394"/>
      <c r="E92" s="393"/>
      <c r="F92" s="394"/>
      <c r="G92" s="393"/>
      <c r="H92" s="395"/>
      <c r="I92" s="393"/>
      <c r="J92" s="394"/>
      <c r="K92" s="393"/>
      <c r="L92" s="394"/>
      <c r="M92" s="393"/>
      <c r="N92" s="394"/>
      <c r="P92" s="140"/>
    </row>
    <row r="93" spans="2:16" x14ac:dyDescent="0.3">
      <c r="B93" s="307">
        <f t="shared" si="11"/>
        <v>115</v>
      </c>
      <c r="C93" s="393"/>
      <c r="D93" s="394"/>
      <c r="E93" s="393"/>
      <c r="F93" s="394"/>
      <c r="G93" s="393"/>
      <c r="H93" s="395"/>
      <c r="I93" s="393"/>
      <c r="J93" s="394"/>
      <c r="K93" s="393"/>
      <c r="L93" s="394"/>
      <c r="M93" s="393"/>
      <c r="N93" s="394"/>
      <c r="P93" s="140"/>
    </row>
    <row r="94" spans="2:16" x14ac:dyDescent="0.3">
      <c r="B94" s="307">
        <f t="shared" si="11"/>
        <v>120</v>
      </c>
      <c r="C94" s="393"/>
      <c r="D94" s="394"/>
      <c r="E94" s="393"/>
      <c r="F94" s="394"/>
      <c r="G94" s="393"/>
      <c r="H94" s="395"/>
      <c r="I94" s="393"/>
      <c r="J94" s="394"/>
      <c r="K94" s="393"/>
      <c r="L94" s="394"/>
      <c r="M94" s="393"/>
      <c r="N94" s="394"/>
      <c r="P94" s="140"/>
    </row>
    <row r="95" spans="2:16" x14ac:dyDescent="0.3">
      <c r="B95" s="307">
        <f t="shared" si="11"/>
        <v>125</v>
      </c>
      <c r="C95" s="393"/>
      <c r="D95" s="394"/>
      <c r="E95" s="393"/>
      <c r="F95" s="394"/>
      <c r="G95" s="393"/>
      <c r="H95" s="395"/>
      <c r="I95" s="393"/>
      <c r="J95" s="394"/>
      <c r="K95" s="393"/>
      <c r="L95" s="394"/>
      <c r="M95" s="393"/>
      <c r="N95" s="394"/>
      <c r="P95" s="140"/>
    </row>
    <row r="96" spans="2:16" x14ac:dyDescent="0.3">
      <c r="B96" s="306">
        <f t="shared" si="11"/>
        <v>130</v>
      </c>
      <c r="C96" s="393"/>
      <c r="D96" s="394"/>
      <c r="E96" s="393"/>
      <c r="F96" s="394"/>
      <c r="G96" s="393"/>
      <c r="H96" s="395"/>
      <c r="I96" s="393"/>
      <c r="J96" s="394"/>
      <c r="K96" s="393"/>
      <c r="L96" s="394"/>
      <c r="M96" s="393"/>
      <c r="N96" s="394"/>
      <c r="P96" s="140"/>
    </row>
    <row r="97" spans="2:16" x14ac:dyDescent="0.3">
      <c r="B97" s="307">
        <f t="shared" si="11"/>
        <v>135</v>
      </c>
      <c r="C97" s="393"/>
      <c r="D97" s="394"/>
      <c r="E97" s="393"/>
      <c r="F97" s="394"/>
      <c r="G97" s="393"/>
      <c r="H97" s="395"/>
      <c r="I97" s="393"/>
      <c r="J97" s="394"/>
      <c r="K97" s="393"/>
      <c r="L97" s="394"/>
      <c r="M97" s="393"/>
      <c r="N97" s="394"/>
      <c r="P97" s="140"/>
    </row>
    <row r="98" spans="2:16" x14ac:dyDescent="0.3">
      <c r="B98" s="307">
        <f t="shared" si="11"/>
        <v>140</v>
      </c>
      <c r="C98" s="393"/>
      <c r="D98" s="394"/>
      <c r="E98" s="393"/>
      <c r="F98" s="394"/>
      <c r="G98" s="393"/>
      <c r="H98" s="395"/>
      <c r="I98" s="393"/>
      <c r="J98" s="394"/>
      <c r="K98" s="393"/>
      <c r="L98" s="394"/>
      <c r="M98" s="393"/>
      <c r="N98" s="394"/>
      <c r="P98" s="140"/>
    </row>
    <row r="99" spans="2:16" x14ac:dyDescent="0.3">
      <c r="B99" s="307">
        <f t="shared" si="11"/>
        <v>145</v>
      </c>
      <c r="C99" s="393"/>
      <c r="D99" s="394"/>
      <c r="E99" s="393"/>
      <c r="F99" s="394"/>
      <c r="G99" s="393"/>
      <c r="H99" s="395"/>
      <c r="I99" s="393"/>
      <c r="J99" s="394"/>
      <c r="K99" s="393"/>
      <c r="L99" s="394"/>
      <c r="M99" s="393"/>
      <c r="N99" s="394"/>
      <c r="P99" s="140"/>
    </row>
    <row r="100" spans="2:16" x14ac:dyDescent="0.3">
      <c r="B100" s="306">
        <f t="shared" si="11"/>
        <v>150</v>
      </c>
      <c r="C100" s="393"/>
      <c r="D100" s="394"/>
      <c r="E100" s="393"/>
      <c r="F100" s="394"/>
      <c r="G100" s="393"/>
      <c r="H100" s="395"/>
      <c r="I100" s="393"/>
      <c r="J100" s="394"/>
      <c r="K100" s="393"/>
      <c r="L100" s="394"/>
      <c r="M100" s="393"/>
      <c r="N100" s="394"/>
      <c r="P100" s="140"/>
    </row>
    <row r="101" spans="2:16" x14ac:dyDescent="0.3">
      <c r="B101" s="307">
        <f t="shared" si="11"/>
        <v>155</v>
      </c>
      <c r="C101" s="393"/>
      <c r="D101" s="394"/>
      <c r="E101" s="393"/>
      <c r="F101" s="394"/>
      <c r="G101" s="393"/>
      <c r="H101" s="395"/>
      <c r="I101" s="393"/>
      <c r="J101" s="394"/>
      <c r="K101" s="393"/>
      <c r="L101" s="394"/>
      <c r="M101" s="393"/>
      <c r="N101" s="394"/>
      <c r="P101" s="140"/>
    </row>
    <row r="102" spans="2:16" x14ac:dyDescent="0.3">
      <c r="B102" s="307">
        <f t="shared" si="11"/>
        <v>160</v>
      </c>
      <c r="C102" s="393"/>
      <c r="D102" s="394"/>
      <c r="E102" s="393"/>
      <c r="F102" s="394"/>
      <c r="G102" s="393"/>
      <c r="H102" s="395"/>
      <c r="I102" s="393"/>
      <c r="J102" s="394"/>
      <c r="K102" s="393"/>
      <c r="L102" s="394"/>
      <c r="M102" s="393"/>
      <c r="N102" s="394"/>
      <c r="P102" s="140"/>
    </row>
    <row r="103" spans="2:16" x14ac:dyDescent="0.3">
      <c r="B103" s="307">
        <f t="shared" si="11"/>
        <v>165</v>
      </c>
      <c r="C103" s="393"/>
      <c r="D103" s="394"/>
      <c r="E103" s="393"/>
      <c r="F103" s="394"/>
      <c r="G103" s="393"/>
      <c r="H103" s="395"/>
      <c r="I103" s="393"/>
      <c r="J103" s="394"/>
      <c r="K103" s="393"/>
      <c r="L103" s="394"/>
      <c r="M103" s="393"/>
      <c r="N103" s="394"/>
      <c r="P103" s="140"/>
    </row>
    <row r="104" spans="2:16" x14ac:dyDescent="0.3">
      <c r="B104" s="307">
        <f t="shared" si="11"/>
        <v>170</v>
      </c>
      <c r="C104" s="393"/>
      <c r="D104" s="394"/>
      <c r="E104" s="393"/>
      <c r="F104" s="394"/>
      <c r="G104" s="393"/>
      <c r="H104" s="395"/>
      <c r="I104" s="393"/>
      <c r="J104" s="394"/>
      <c r="K104" s="393"/>
      <c r="L104" s="394"/>
      <c r="M104" s="393"/>
      <c r="N104" s="394"/>
      <c r="P104" s="140"/>
    </row>
    <row r="105" spans="2:16" x14ac:dyDescent="0.3">
      <c r="B105" s="306">
        <f t="shared" si="11"/>
        <v>175</v>
      </c>
      <c r="C105" s="393"/>
      <c r="D105" s="394"/>
      <c r="E105" s="393"/>
      <c r="F105" s="394"/>
      <c r="G105" s="393"/>
      <c r="H105" s="395"/>
      <c r="I105" s="393"/>
      <c r="J105" s="394"/>
      <c r="K105" s="393"/>
      <c r="L105" s="394"/>
      <c r="M105" s="393"/>
      <c r="N105" s="394"/>
      <c r="P105" s="140"/>
    </row>
    <row r="106" spans="2:16" x14ac:dyDescent="0.3">
      <c r="B106" s="307">
        <f t="shared" si="11"/>
        <v>180</v>
      </c>
      <c r="C106" s="393"/>
      <c r="D106" s="394"/>
      <c r="E106" s="393"/>
      <c r="F106" s="394"/>
      <c r="G106" s="393"/>
      <c r="H106" s="395"/>
      <c r="I106" s="393"/>
      <c r="J106" s="394"/>
      <c r="K106" s="393"/>
      <c r="L106" s="394"/>
      <c r="M106" s="393"/>
      <c r="N106" s="394"/>
      <c r="P106" s="140"/>
    </row>
    <row r="107" spans="2:16" x14ac:dyDescent="0.3">
      <c r="B107" s="307">
        <f t="shared" si="11"/>
        <v>185</v>
      </c>
      <c r="C107" s="393"/>
      <c r="D107" s="394"/>
      <c r="E107" s="393"/>
      <c r="F107" s="394"/>
      <c r="G107" s="393"/>
      <c r="H107" s="395"/>
      <c r="I107" s="393"/>
      <c r="J107" s="394"/>
      <c r="K107" s="393"/>
      <c r="L107" s="394"/>
      <c r="M107" s="393"/>
      <c r="N107" s="394"/>
      <c r="P107" s="140"/>
    </row>
    <row r="108" spans="2:16" x14ac:dyDescent="0.3">
      <c r="B108" s="307">
        <f t="shared" si="11"/>
        <v>190</v>
      </c>
      <c r="C108" s="393"/>
      <c r="D108" s="394"/>
      <c r="E108" s="393"/>
      <c r="F108" s="394"/>
      <c r="G108" s="393"/>
      <c r="H108" s="395"/>
      <c r="I108" s="393"/>
      <c r="J108" s="394"/>
      <c r="K108" s="393"/>
      <c r="L108" s="394"/>
      <c r="M108" s="393"/>
      <c r="N108" s="394"/>
      <c r="P108" s="140"/>
    </row>
    <row r="109" spans="2:16" x14ac:dyDescent="0.3">
      <c r="B109" s="306">
        <f t="shared" si="11"/>
        <v>195</v>
      </c>
      <c r="C109" s="393"/>
      <c r="D109" s="394"/>
      <c r="E109" s="393"/>
      <c r="F109" s="394"/>
      <c r="G109" s="393"/>
      <c r="H109" s="395"/>
      <c r="I109" s="393"/>
      <c r="J109" s="394"/>
      <c r="K109" s="393"/>
      <c r="L109" s="394"/>
      <c r="M109" s="393"/>
      <c r="N109" s="394"/>
      <c r="P109" s="140"/>
    </row>
    <row r="110" spans="2:16" x14ac:dyDescent="0.3">
      <c r="B110" s="307">
        <f t="shared" si="11"/>
        <v>200</v>
      </c>
      <c r="C110" s="393"/>
      <c r="D110" s="394"/>
      <c r="E110" s="393"/>
      <c r="F110" s="394"/>
      <c r="G110" s="393"/>
      <c r="H110" s="395"/>
      <c r="I110" s="393"/>
      <c r="J110" s="394"/>
      <c r="K110" s="393"/>
      <c r="L110" s="394"/>
      <c r="M110" s="393"/>
      <c r="N110" s="394"/>
      <c r="P110" s="140"/>
    </row>
    <row r="111" spans="2:16" x14ac:dyDescent="0.3">
      <c r="B111" s="307">
        <f t="shared" si="11"/>
        <v>205</v>
      </c>
      <c r="C111" s="393"/>
      <c r="D111" s="394"/>
      <c r="E111" s="393"/>
      <c r="F111" s="394"/>
      <c r="G111" s="393"/>
      <c r="H111" s="395"/>
      <c r="I111" s="393"/>
      <c r="J111" s="394"/>
      <c r="K111" s="393"/>
      <c r="L111" s="394"/>
      <c r="M111" s="393"/>
      <c r="N111" s="394"/>
      <c r="P111" s="140"/>
    </row>
    <row r="112" spans="2:16" x14ac:dyDescent="0.3">
      <c r="B112" s="307">
        <f t="shared" si="11"/>
        <v>210</v>
      </c>
      <c r="C112" s="393"/>
      <c r="D112" s="394"/>
      <c r="E112" s="393"/>
      <c r="F112" s="394"/>
      <c r="G112" s="393"/>
      <c r="H112" s="395"/>
      <c r="I112" s="393"/>
      <c r="J112" s="394"/>
      <c r="K112" s="393"/>
      <c r="L112" s="394"/>
      <c r="M112" s="393"/>
      <c r="N112" s="394"/>
      <c r="P112" s="140"/>
    </row>
    <row r="113" spans="2:16" x14ac:dyDescent="0.3">
      <c r="B113" s="307">
        <f t="shared" si="11"/>
        <v>215</v>
      </c>
      <c r="C113" s="393"/>
      <c r="D113" s="394"/>
      <c r="E113" s="393"/>
      <c r="F113" s="394"/>
      <c r="G113" s="393"/>
      <c r="H113" s="395"/>
      <c r="I113" s="393"/>
      <c r="J113" s="394"/>
      <c r="K113" s="393"/>
      <c r="L113" s="394"/>
      <c r="M113" s="393"/>
      <c r="N113" s="394"/>
      <c r="P113" s="140"/>
    </row>
    <row r="114" spans="2:16" x14ac:dyDescent="0.3">
      <c r="B114" s="306">
        <f t="shared" si="11"/>
        <v>220</v>
      </c>
      <c r="C114" s="393"/>
      <c r="D114" s="394"/>
      <c r="E114" s="393"/>
      <c r="F114" s="394"/>
      <c r="G114" s="393"/>
      <c r="H114" s="395"/>
      <c r="I114" s="393"/>
      <c r="J114" s="394"/>
      <c r="K114" s="393"/>
      <c r="L114" s="394"/>
      <c r="M114" s="393"/>
      <c r="N114" s="394"/>
      <c r="P114" s="140"/>
    </row>
    <row r="115" spans="2:16" x14ac:dyDescent="0.3">
      <c r="B115" s="307">
        <f t="shared" si="11"/>
        <v>225</v>
      </c>
      <c r="C115" s="393"/>
      <c r="D115" s="394"/>
      <c r="E115" s="393"/>
      <c r="F115" s="394"/>
      <c r="G115" s="393"/>
      <c r="H115" s="395"/>
      <c r="I115" s="393"/>
      <c r="J115" s="394"/>
      <c r="K115" s="393"/>
      <c r="L115" s="394"/>
      <c r="M115" s="393"/>
      <c r="N115" s="394"/>
      <c r="P115" s="140"/>
    </row>
    <row r="116" spans="2:16" x14ac:dyDescent="0.3">
      <c r="B116" s="307">
        <f t="shared" si="11"/>
        <v>230</v>
      </c>
      <c r="C116" s="393"/>
      <c r="D116" s="394"/>
      <c r="E116" s="393"/>
      <c r="F116" s="394"/>
      <c r="G116" s="393"/>
      <c r="H116" s="395"/>
      <c r="I116" s="393"/>
      <c r="J116" s="394"/>
      <c r="K116" s="393"/>
      <c r="L116" s="394"/>
      <c r="M116" s="393"/>
      <c r="N116" s="394"/>
      <c r="P116" s="140"/>
    </row>
    <row r="117" spans="2:16" x14ac:dyDescent="0.3">
      <c r="B117" s="307">
        <f t="shared" si="11"/>
        <v>235</v>
      </c>
      <c r="C117" s="393"/>
      <c r="D117" s="394"/>
      <c r="E117" s="393"/>
      <c r="F117" s="394"/>
      <c r="G117" s="393"/>
      <c r="H117" s="395"/>
      <c r="I117" s="393"/>
      <c r="J117" s="394"/>
      <c r="K117" s="393"/>
      <c r="L117" s="394"/>
      <c r="M117" s="393"/>
      <c r="N117" s="394"/>
      <c r="P117" s="140"/>
    </row>
    <row r="118" spans="2:16" x14ac:dyDescent="0.3">
      <c r="B118" s="306">
        <f t="shared" si="11"/>
        <v>240</v>
      </c>
      <c r="C118" s="393"/>
      <c r="D118" s="394"/>
      <c r="E118" s="393"/>
      <c r="F118" s="394"/>
      <c r="G118" s="393"/>
      <c r="H118" s="395"/>
      <c r="I118" s="393"/>
      <c r="J118" s="394"/>
      <c r="K118" s="393"/>
      <c r="L118" s="394"/>
      <c r="M118" s="393"/>
      <c r="N118" s="394"/>
      <c r="P118" s="140"/>
    </row>
    <row r="119" spans="2:16" x14ac:dyDescent="0.3">
      <c r="B119" s="307">
        <f t="shared" si="11"/>
        <v>245</v>
      </c>
      <c r="C119" s="393"/>
      <c r="D119" s="394"/>
      <c r="E119" s="393"/>
      <c r="F119" s="394"/>
      <c r="G119" s="393"/>
      <c r="H119" s="395"/>
      <c r="I119" s="393"/>
      <c r="J119" s="394"/>
      <c r="K119" s="393"/>
      <c r="L119" s="394"/>
      <c r="M119" s="393"/>
      <c r="N119" s="394"/>
      <c r="P119" s="140"/>
    </row>
    <row r="120" spans="2:16" x14ac:dyDescent="0.3">
      <c r="B120" s="307">
        <f t="shared" si="11"/>
        <v>250</v>
      </c>
      <c r="C120" s="393"/>
      <c r="D120" s="394"/>
      <c r="E120" s="393"/>
      <c r="F120" s="394"/>
      <c r="G120" s="393"/>
      <c r="H120" s="395"/>
      <c r="I120" s="393"/>
      <c r="J120" s="394"/>
      <c r="K120" s="393"/>
      <c r="L120" s="394"/>
      <c r="M120" s="393"/>
      <c r="N120" s="394"/>
      <c r="P120" s="140"/>
    </row>
    <row r="121" spans="2:16" x14ac:dyDescent="0.3">
      <c r="B121" s="307">
        <f t="shared" si="11"/>
        <v>255</v>
      </c>
      <c r="C121" s="393"/>
      <c r="D121" s="394"/>
      <c r="E121" s="393"/>
      <c r="F121" s="394"/>
      <c r="G121" s="393"/>
      <c r="H121" s="395"/>
      <c r="I121" s="393"/>
      <c r="J121" s="394"/>
      <c r="K121" s="393"/>
      <c r="L121" s="394"/>
      <c r="M121" s="393"/>
      <c r="N121" s="394"/>
      <c r="P121" s="140"/>
    </row>
    <row r="122" spans="2:16" x14ac:dyDescent="0.3">
      <c r="B122" s="307">
        <f t="shared" si="11"/>
        <v>260</v>
      </c>
      <c r="C122" s="393"/>
      <c r="D122" s="394"/>
      <c r="E122" s="393"/>
      <c r="F122" s="394"/>
      <c r="G122" s="393"/>
      <c r="H122" s="395"/>
      <c r="I122" s="393"/>
      <c r="J122" s="394"/>
      <c r="K122" s="393"/>
      <c r="L122" s="394"/>
      <c r="M122" s="393"/>
      <c r="N122" s="394"/>
      <c r="P122" s="140"/>
    </row>
    <row r="123" spans="2:16" x14ac:dyDescent="0.3">
      <c r="B123" s="306">
        <f t="shared" si="11"/>
        <v>265</v>
      </c>
      <c r="C123" s="393"/>
      <c r="D123" s="394"/>
      <c r="E123" s="393"/>
      <c r="F123" s="394"/>
      <c r="G123" s="393"/>
      <c r="H123" s="395"/>
      <c r="I123" s="393"/>
      <c r="J123" s="394"/>
      <c r="K123" s="393"/>
      <c r="L123" s="394"/>
      <c r="M123" s="393"/>
      <c r="N123" s="394"/>
      <c r="P123" s="140"/>
    </row>
    <row r="124" spans="2:16" x14ac:dyDescent="0.3">
      <c r="B124" s="307">
        <f t="shared" si="11"/>
        <v>270</v>
      </c>
      <c r="C124" s="393"/>
      <c r="D124" s="394"/>
      <c r="E124" s="393"/>
      <c r="F124" s="394"/>
      <c r="G124" s="393"/>
      <c r="H124" s="395"/>
      <c r="I124" s="393"/>
      <c r="J124" s="394"/>
      <c r="K124" s="393"/>
      <c r="L124" s="394"/>
      <c r="M124" s="393"/>
      <c r="N124" s="394"/>
      <c r="P124" s="140"/>
    </row>
    <row r="125" spans="2:16" x14ac:dyDescent="0.3">
      <c r="B125" s="307">
        <f t="shared" si="11"/>
        <v>275</v>
      </c>
      <c r="C125" s="393"/>
      <c r="D125" s="394"/>
      <c r="E125" s="393"/>
      <c r="F125" s="394"/>
      <c r="G125" s="393"/>
      <c r="H125" s="395"/>
      <c r="I125" s="393"/>
      <c r="J125" s="394"/>
      <c r="K125" s="393"/>
      <c r="L125" s="394"/>
      <c r="M125" s="393"/>
      <c r="N125" s="394"/>
      <c r="P125" s="140"/>
    </row>
    <row r="126" spans="2:16" x14ac:dyDescent="0.3">
      <c r="B126" s="307">
        <f t="shared" si="11"/>
        <v>280</v>
      </c>
      <c r="C126" s="393"/>
      <c r="D126" s="394"/>
      <c r="E126" s="393"/>
      <c r="F126" s="394"/>
      <c r="G126" s="393"/>
      <c r="H126" s="395"/>
      <c r="I126" s="393"/>
      <c r="J126" s="394"/>
      <c r="K126" s="393"/>
      <c r="L126" s="394"/>
      <c r="M126" s="393"/>
      <c r="N126" s="394"/>
      <c r="P126" s="140"/>
    </row>
    <row r="127" spans="2:16" x14ac:dyDescent="0.3">
      <c r="B127" s="306">
        <f t="shared" si="11"/>
        <v>285</v>
      </c>
      <c r="C127" s="393"/>
      <c r="D127" s="394"/>
      <c r="E127" s="393"/>
      <c r="F127" s="394"/>
      <c r="G127" s="393"/>
      <c r="H127" s="395"/>
      <c r="I127" s="393"/>
      <c r="J127" s="394"/>
      <c r="K127" s="393"/>
      <c r="L127" s="394"/>
      <c r="M127" s="393"/>
      <c r="N127" s="394"/>
      <c r="P127" s="140"/>
    </row>
    <row r="128" spans="2:16" x14ac:dyDescent="0.3">
      <c r="B128" s="307">
        <f t="shared" si="11"/>
        <v>290</v>
      </c>
      <c r="C128" s="393"/>
      <c r="D128" s="394"/>
      <c r="E128" s="393"/>
      <c r="F128" s="394"/>
      <c r="G128" s="393"/>
      <c r="H128" s="395"/>
      <c r="I128" s="393"/>
      <c r="J128" s="394"/>
      <c r="K128" s="393"/>
      <c r="L128" s="394"/>
      <c r="M128" s="393"/>
      <c r="N128" s="394"/>
      <c r="P128" s="140"/>
    </row>
    <row r="129" spans="2:16" x14ac:dyDescent="0.3">
      <c r="B129" s="307">
        <f t="shared" si="11"/>
        <v>295</v>
      </c>
      <c r="C129" s="393"/>
      <c r="D129" s="394"/>
      <c r="E129" s="393"/>
      <c r="F129" s="394"/>
      <c r="G129" s="393"/>
      <c r="H129" s="395"/>
      <c r="I129" s="393"/>
      <c r="J129" s="394"/>
      <c r="K129" s="393"/>
      <c r="L129" s="394"/>
      <c r="M129" s="393"/>
      <c r="N129" s="394"/>
      <c r="P129" s="140"/>
    </row>
    <row r="130" spans="2:16" x14ac:dyDescent="0.3">
      <c r="B130" s="307">
        <f t="shared" si="11"/>
        <v>300</v>
      </c>
      <c r="C130" s="393"/>
      <c r="D130" s="394"/>
      <c r="E130" s="393"/>
      <c r="F130" s="394"/>
      <c r="G130" s="393"/>
      <c r="H130" s="395"/>
      <c r="I130" s="393"/>
      <c r="J130" s="394"/>
      <c r="K130" s="393"/>
      <c r="L130" s="394"/>
      <c r="M130" s="393"/>
      <c r="N130" s="394"/>
      <c r="P130" s="140"/>
    </row>
    <row r="131" spans="2:16" x14ac:dyDescent="0.3">
      <c r="B131" s="307">
        <f t="shared" si="11"/>
        <v>305</v>
      </c>
      <c r="C131" s="393"/>
      <c r="D131" s="394"/>
      <c r="E131" s="393"/>
      <c r="F131" s="394"/>
      <c r="G131" s="393"/>
      <c r="H131" s="395"/>
      <c r="I131" s="393"/>
      <c r="J131" s="394"/>
      <c r="K131" s="393"/>
      <c r="L131" s="394"/>
      <c r="M131" s="393"/>
      <c r="N131" s="394"/>
      <c r="P131" s="140"/>
    </row>
    <row r="132" spans="2:16" x14ac:dyDescent="0.3">
      <c r="B132" s="306">
        <f t="shared" si="11"/>
        <v>310</v>
      </c>
      <c r="C132" s="393"/>
      <c r="D132" s="394"/>
      <c r="E132" s="393"/>
      <c r="F132" s="394"/>
      <c r="G132" s="393"/>
      <c r="H132" s="395"/>
      <c r="I132" s="393"/>
      <c r="J132" s="394"/>
      <c r="K132" s="393"/>
      <c r="L132" s="394"/>
      <c r="M132" s="393"/>
      <c r="N132" s="394"/>
      <c r="P132" s="140"/>
    </row>
    <row r="133" spans="2:16" x14ac:dyDescent="0.3">
      <c r="B133" s="307">
        <f t="shared" si="11"/>
        <v>315</v>
      </c>
      <c r="C133" s="393"/>
      <c r="D133" s="394"/>
      <c r="E133" s="393"/>
      <c r="F133" s="394"/>
      <c r="G133" s="393"/>
      <c r="H133" s="395"/>
      <c r="I133" s="393"/>
      <c r="J133" s="394"/>
      <c r="K133" s="393"/>
      <c r="L133" s="394"/>
      <c r="M133" s="393"/>
      <c r="N133" s="394"/>
      <c r="P133" s="140"/>
    </row>
    <row r="134" spans="2:16" x14ac:dyDescent="0.3">
      <c r="B134" s="307">
        <f t="shared" si="11"/>
        <v>320</v>
      </c>
      <c r="C134" s="393"/>
      <c r="D134" s="394"/>
      <c r="E134" s="393"/>
      <c r="F134" s="394"/>
      <c r="G134" s="393"/>
      <c r="H134" s="395"/>
      <c r="I134" s="393"/>
      <c r="J134" s="394"/>
      <c r="K134" s="393"/>
      <c r="L134" s="394"/>
      <c r="M134" s="393"/>
      <c r="N134" s="394"/>
      <c r="P134" s="140"/>
    </row>
    <row r="135" spans="2:16" x14ac:dyDescent="0.3">
      <c r="B135" s="307">
        <f t="shared" si="11"/>
        <v>325</v>
      </c>
      <c r="C135" s="393"/>
      <c r="D135" s="394"/>
      <c r="E135" s="393"/>
      <c r="F135" s="394"/>
      <c r="G135" s="393"/>
      <c r="H135" s="395"/>
      <c r="I135" s="393"/>
      <c r="J135" s="394"/>
      <c r="K135" s="393"/>
      <c r="L135" s="394"/>
      <c r="M135" s="393"/>
      <c r="N135" s="394"/>
      <c r="P135" s="140"/>
    </row>
    <row r="136" spans="2:16" x14ac:dyDescent="0.3">
      <c r="B136" s="306">
        <f t="shared" si="11"/>
        <v>330</v>
      </c>
      <c r="C136" s="393"/>
      <c r="D136" s="394"/>
      <c r="E136" s="393"/>
      <c r="F136" s="394"/>
      <c r="G136" s="393"/>
      <c r="H136" s="395"/>
      <c r="I136" s="393"/>
      <c r="J136" s="394"/>
      <c r="K136" s="393"/>
      <c r="L136" s="394"/>
      <c r="M136" s="393"/>
      <c r="N136" s="394"/>
      <c r="P136" s="140"/>
    </row>
    <row r="137" spans="2:16" x14ac:dyDescent="0.3">
      <c r="B137" s="307">
        <f t="shared" si="11"/>
        <v>335</v>
      </c>
      <c r="C137" s="393"/>
      <c r="D137" s="394"/>
      <c r="E137" s="393"/>
      <c r="F137" s="394"/>
      <c r="G137" s="393"/>
      <c r="H137" s="395"/>
      <c r="I137" s="393"/>
      <c r="J137" s="394"/>
      <c r="K137" s="393"/>
      <c r="L137" s="394"/>
      <c r="M137" s="393"/>
      <c r="N137" s="394"/>
      <c r="P137" s="140"/>
    </row>
    <row r="138" spans="2:16" x14ac:dyDescent="0.3">
      <c r="B138" s="307">
        <f t="shared" si="11"/>
        <v>340</v>
      </c>
      <c r="C138" s="393"/>
      <c r="D138" s="394"/>
      <c r="E138" s="393"/>
      <c r="F138" s="394"/>
      <c r="G138" s="393"/>
      <c r="H138" s="395"/>
      <c r="I138" s="393"/>
      <c r="J138" s="394"/>
      <c r="K138" s="393"/>
      <c r="L138" s="394"/>
      <c r="M138" s="393"/>
      <c r="N138" s="394"/>
      <c r="P138" s="140"/>
    </row>
    <row r="139" spans="2:16" x14ac:dyDescent="0.3">
      <c r="B139" s="307">
        <f t="shared" ref="B139:B202" si="12">B138+5</f>
        <v>345</v>
      </c>
      <c r="C139" s="393"/>
      <c r="D139" s="394"/>
      <c r="E139" s="393"/>
      <c r="F139" s="394"/>
      <c r="G139" s="393"/>
      <c r="H139" s="395"/>
      <c r="I139" s="393"/>
      <c r="J139" s="394"/>
      <c r="K139" s="393"/>
      <c r="L139" s="394"/>
      <c r="M139" s="393"/>
      <c r="N139" s="394"/>
      <c r="P139" s="140"/>
    </row>
    <row r="140" spans="2:16" x14ac:dyDescent="0.3">
      <c r="B140" s="307">
        <f t="shared" si="12"/>
        <v>350</v>
      </c>
      <c r="C140" s="393"/>
      <c r="D140" s="394"/>
      <c r="E140" s="393"/>
      <c r="F140" s="394"/>
      <c r="G140" s="393"/>
      <c r="H140" s="395"/>
      <c r="I140" s="393"/>
      <c r="J140" s="394"/>
      <c r="K140" s="393"/>
      <c r="L140" s="394"/>
      <c r="M140" s="393"/>
      <c r="N140" s="394"/>
      <c r="P140" s="140"/>
    </row>
    <row r="141" spans="2:16" x14ac:dyDescent="0.3">
      <c r="B141" s="306">
        <f t="shared" si="12"/>
        <v>355</v>
      </c>
      <c r="C141" s="393"/>
      <c r="D141" s="394"/>
      <c r="E141" s="393"/>
      <c r="F141" s="394"/>
      <c r="G141" s="393"/>
      <c r="H141" s="395"/>
      <c r="I141" s="393"/>
      <c r="J141" s="394"/>
      <c r="K141" s="393"/>
      <c r="L141" s="394"/>
      <c r="M141" s="393"/>
      <c r="N141" s="394"/>
      <c r="P141" s="140"/>
    </row>
    <row r="142" spans="2:16" x14ac:dyDescent="0.3">
      <c r="B142" s="307">
        <f t="shared" si="12"/>
        <v>360</v>
      </c>
      <c r="C142" s="393"/>
      <c r="D142" s="394"/>
      <c r="E142" s="393"/>
      <c r="F142" s="394"/>
      <c r="G142" s="393"/>
      <c r="H142" s="395"/>
      <c r="I142" s="393"/>
      <c r="J142" s="394"/>
      <c r="K142" s="393"/>
      <c r="L142" s="394"/>
      <c r="M142" s="393"/>
      <c r="N142" s="394"/>
      <c r="P142" s="140"/>
    </row>
    <row r="143" spans="2:16" x14ac:dyDescent="0.3">
      <c r="B143" s="307">
        <f t="shared" si="12"/>
        <v>365</v>
      </c>
      <c r="C143" s="393"/>
      <c r="D143" s="394"/>
      <c r="E143" s="393"/>
      <c r="F143" s="394"/>
      <c r="G143" s="393"/>
      <c r="H143" s="395"/>
      <c r="I143" s="393"/>
      <c r="J143" s="394"/>
      <c r="K143" s="393"/>
      <c r="L143" s="394"/>
      <c r="M143" s="393"/>
      <c r="N143" s="394"/>
      <c r="P143" s="140"/>
    </row>
    <row r="144" spans="2:16" x14ac:dyDescent="0.3">
      <c r="B144" s="307">
        <f t="shared" si="12"/>
        <v>370</v>
      </c>
      <c r="C144" s="393"/>
      <c r="D144" s="394"/>
      <c r="E144" s="393"/>
      <c r="F144" s="394"/>
      <c r="G144" s="393"/>
      <c r="H144" s="395"/>
      <c r="I144" s="393"/>
      <c r="J144" s="394"/>
      <c r="K144" s="393"/>
      <c r="L144" s="394"/>
      <c r="M144" s="393"/>
      <c r="N144" s="394"/>
      <c r="P144" s="140"/>
    </row>
    <row r="145" spans="2:16" x14ac:dyDescent="0.3">
      <c r="B145" s="306">
        <f t="shared" si="12"/>
        <v>375</v>
      </c>
      <c r="C145" s="393"/>
      <c r="D145" s="394"/>
      <c r="E145" s="393"/>
      <c r="F145" s="394"/>
      <c r="G145" s="393"/>
      <c r="H145" s="395"/>
      <c r="I145" s="393"/>
      <c r="J145" s="394"/>
      <c r="K145" s="393"/>
      <c r="L145" s="394"/>
      <c r="M145" s="393"/>
      <c r="N145" s="394"/>
      <c r="P145" s="140"/>
    </row>
    <row r="146" spans="2:16" x14ac:dyDescent="0.3">
      <c r="B146" s="307">
        <f t="shared" si="12"/>
        <v>380</v>
      </c>
      <c r="C146" s="393"/>
      <c r="D146" s="394"/>
      <c r="E146" s="393"/>
      <c r="F146" s="394"/>
      <c r="G146" s="393"/>
      <c r="H146" s="395"/>
      <c r="I146" s="393"/>
      <c r="J146" s="394"/>
      <c r="K146" s="393"/>
      <c r="L146" s="394"/>
      <c r="M146" s="393"/>
      <c r="N146" s="394"/>
      <c r="P146" s="140"/>
    </row>
    <row r="147" spans="2:16" x14ac:dyDescent="0.3">
      <c r="B147" s="307">
        <f t="shared" si="12"/>
        <v>385</v>
      </c>
      <c r="C147" s="393"/>
      <c r="D147" s="394"/>
      <c r="E147" s="393"/>
      <c r="F147" s="394"/>
      <c r="G147" s="393"/>
      <c r="H147" s="395"/>
      <c r="I147" s="393"/>
      <c r="J147" s="394"/>
      <c r="K147" s="393"/>
      <c r="L147" s="394"/>
      <c r="M147" s="393"/>
      <c r="N147" s="394"/>
      <c r="P147" s="140"/>
    </row>
    <row r="148" spans="2:16" x14ac:dyDescent="0.3">
      <c r="B148" s="307">
        <f t="shared" si="12"/>
        <v>390</v>
      </c>
      <c r="C148" s="393"/>
      <c r="D148" s="394"/>
      <c r="E148" s="393"/>
      <c r="F148" s="394"/>
      <c r="G148" s="393"/>
      <c r="H148" s="395"/>
      <c r="I148" s="393"/>
      <c r="J148" s="394"/>
      <c r="K148" s="393"/>
      <c r="L148" s="394"/>
      <c r="M148" s="393"/>
      <c r="N148" s="394"/>
      <c r="P148" s="140"/>
    </row>
    <row r="149" spans="2:16" x14ac:dyDescent="0.3">
      <c r="B149" s="307">
        <f t="shared" si="12"/>
        <v>395</v>
      </c>
      <c r="C149" s="393"/>
      <c r="D149" s="394"/>
      <c r="E149" s="393"/>
      <c r="F149" s="394"/>
      <c r="G149" s="393"/>
      <c r="H149" s="395"/>
      <c r="I149" s="393"/>
      <c r="J149" s="394"/>
      <c r="K149" s="393"/>
      <c r="L149" s="394"/>
      <c r="M149" s="393"/>
      <c r="N149" s="394"/>
      <c r="P149" s="140"/>
    </row>
    <row r="150" spans="2:16" x14ac:dyDescent="0.3">
      <c r="B150" s="306">
        <f t="shared" si="12"/>
        <v>400</v>
      </c>
      <c r="C150" s="393"/>
      <c r="D150" s="394"/>
      <c r="E150" s="393"/>
      <c r="F150" s="394"/>
      <c r="G150" s="393"/>
      <c r="H150" s="395"/>
      <c r="I150" s="393"/>
      <c r="J150" s="394"/>
      <c r="K150" s="393"/>
      <c r="L150" s="394"/>
      <c r="M150" s="393"/>
      <c r="N150" s="394"/>
      <c r="P150" s="140"/>
    </row>
    <row r="151" spans="2:16" x14ac:dyDescent="0.3">
      <c r="B151" s="307">
        <f t="shared" si="12"/>
        <v>405</v>
      </c>
      <c r="C151" s="393"/>
      <c r="D151" s="394"/>
      <c r="E151" s="393"/>
      <c r="F151" s="394"/>
      <c r="G151" s="393"/>
      <c r="H151" s="395"/>
      <c r="I151" s="393"/>
      <c r="J151" s="394"/>
      <c r="K151" s="393"/>
      <c r="L151" s="394"/>
      <c r="M151" s="393"/>
      <c r="N151" s="394"/>
      <c r="P151" s="140"/>
    </row>
    <row r="152" spans="2:16" x14ac:dyDescent="0.3">
      <c r="B152" s="307">
        <f t="shared" si="12"/>
        <v>410</v>
      </c>
      <c r="C152" s="393"/>
      <c r="D152" s="394"/>
      <c r="E152" s="393"/>
      <c r="F152" s="394"/>
      <c r="G152" s="393"/>
      <c r="H152" s="395"/>
      <c r="I152" s="393"/>
      <c r="J152" s="394"/>
      <c r="K152" s="393"/>
      <c r="L152" s="394"/>
      <c r="M152" s="393"/>
      <c r="N152" s="394"/>
      <c r="P152" s="140"/>
    </row>
    <row r="153" spans="2:16" x14ac:dyDescent="0.3">
      <c r="B153" s="307">
        <f t="shared" si="12"/>
        <v>415</v>
      </c>
      <c r="C153" s="393"/>
      <c r="D153" s="394"/>
      <c r="E153" s="393"/>
      <c r="F153" s="394"/>
      <c r="G153" s="393"/>
      <c r="H153" s="395"/>
      <c r="I153" s="393"/>
      <c r="J153" s="394"/>
      <c r="K153" s="393"/>
      <c r="L153" s="394"/>
      <c r="M153" s="393"/>
      <c r="N153" s="394"/>
      <c r="P153" s="140"/>
    </row>
    <row r="154" spans="2:16" x14ac:dyDescent="0.3">
      <c r="B154" s="306">
        <f t="shared" si="12"/>
        <v>420</v>
      </c>
      <c r="C154" s="393"/>
      <c r="D154" s="394"/>
      <c r="E154" s="393"/>
      <c r="F154" s="394"/>
      <c r="G154" s="393"/>
      <c r="H154" s="395"/>
      <c r="I154" s="393"/>
      <c r="J154" s="394"/>
      <c r="K154" s="393"/>
      <c r="L154" s="394"/>
      <c r="M154" s="393"/>
      <c r="N154" s="394"/>
      <c r="P154" s="140"/>
    </row>
    <row r="155" spans="2:16" x14ac:dyDescent="0.3">
      <c r="B155" s="307">
        <f t="shared" si="12"/>
        <v>425</v>
      </c>
      <c r="C155" s="393"/>
      <c r="D155" s="394"/>
      <c r="E155" s="393"/>
      <c r="F155" s="394"/>
      <c r="G155" s="393"/>
      <c r="H155" s="395"/>
      <c r="I155" s="393"/>
      <c r="J155" s="394"/>
      <c r="K155" s="393"/>
      <c r="L155" s="394"/>
      <c r="M155" s="393"/>
      <c r="N155" s="394"/>
      <c r="P155" s="140"/>
    </row>
    <row r="156" spans="2:16" x14ac:dyDescent="0.3">
      <c r="B156" s="307">
        <f t="shared" si="12"/>
        <v>430</v>
      </c>
      <c r="C156" s="393"/>
      <c r="D156" s="394"/>
      <c r="E156" s="393"/>
      <c r="F156" s="394"/>
      <c r="G156" s="393"/>
      <c r="H156" s="395"/>
      <c r="I156" s="393"/>
      <c r="J156" s="394"/>
      <c r="K156" s="393"/>
      <c r="L156" s="394"/>
      <c r="M156" s="393"/>
      <c r="N156" s="394"/>
      <c r="P156" s="140"/>
    </row>
    <row r="157" spans="2:16" x14ac:dyDescent="0.3">
      <c r="B157" s="307">
        <f t="shared" si="12"/>
        <v>435</v>
      </c>
      <c r="C157" s="393"/>
      <c r="D157" s="394"/>
      <c r="E157" s="393"/>
      <c r="F157" s="394"/>
      <c r="G157" s="393"/>
      <c r="H157" s="395"/>
      <c r="I157" s="393"/>
      <c r="J157" s="394"/>
      <c r="K157" s="393"/>
      <c r="L157" s="394"/>
      <c r="M157" s="393"/>
      <c r="N157" s="394"/>
      <c r="P157" s="140"/>
    </row>
    <row r="158" spans="2:16" x14ac:dyDescent="0.3">
      <c r="B158" s="307">
        <f t="shared" si="12"/>
        <v>440</v>
      </c>
      <c r="C158" s="393"/>
      <c r="D158" s="394"/>
      <c r="E158" s="393"/>
      <c r="F158" s="394"/>
      <c r="G158" s="393"/>
      <c r="H158" s="395"/>
      <c r="I158" s="393"/>
      <c r="J158" s="394"/>
      <c r="K158" s="393"/>
      <c r="L158" s="394"/>
      <c r="M158" s="393"/>
      <c r="N158" s="394"/>
      <c r="P158" s="140"/>
    </row>
    <row r="159" spans="2:16" x14ac:dyDescent="0.3">
      <c r="B159" s="306">
        <f t="shared" si="12"/>
        <v>445</v>
      </c>
      <c r="C159" s="393"/>
      <c r="D159" s="394"/>
      <c r="E159" s="393"/>
      <c r="F159" s="394"/>
      <c r="G159" s="393"/>
      <c r="H159" s="395"/>
      <c r="I159" s="393"/>
      <c r="J159" s="394"/>
      <c r="K159" s="393"/>
      <c r="L159" s="394"/>
      <c r="M159" s="393"/>
      <c r="N159" s="394"/>
      <c r="P159" s="140"/>
    </row>
    <row r="160" spans="2:16" x14ac:dyDescent="0.3">
      <c r="B160" s="307">
        <f t="shared" si="12"/>
        <v>450</v>
      </c>
      <c r="C160" s="393"/>
      <c r="D160" s="394"/>
      <c r="E160" s="393"/>
      <c r="F160" s="394"/>
      <c r="G160" s="393"/>
      <c r="H160" s="395"/>
      <c r="I160" s="393"/>
      <c r="J160" s="394"/>
      <c r="K160" s="393"/>
      <c r="L160" s="394"/>
      <c r="M160" s="393"/>
      <c r="N160" s="394"/>
      <c r="P160" s="140"/>
    </row>
    <row r="161" spans="2:16" x14ac:dyDescent="0.3">
      <c r="B161" s="307">
        <f t="shared" si="12"/>
        <v>455</v>
      </c>
      <c r="C161" s="393"/>
      <c r="D161" s="394"/>
      <c r="E161" s="393"/>
      <c r="F161" s="394"/>
      <c r="G161" s="393"/>
      <c r="H161" s="395"/>
      <c r="I161" s="393"/>
      <c r="J161" s="394"/>
      <c r="K161" s="393"/>
      <c r="L161" s="394"/>
      <c r="M161" s="393"/>
      <c r="N161" s="394"/>
      <c r="P161" s="140"/>
    </row>
    <row r="162" spans="2:16" x14ac:dyDescent="0.3">
      <c r="B162" s="307">
        <f t="shared" si="12"/>
        <v>460</v>
      </c>
      <c r="C162" s="393"/>
      <c r="D162" s="394"/>
      <c r="E162" s="393"/>
      <c r="F162" s="394"/>
      <c r="G162" s="393"/>
      <c r="H162" s="395"/>
      <c r="I162" s="393"/>
      <c r="J162" s="394"/>
      <c r="K162" s="393"/>
      <c r="L162" s="394"/>
      <c r="M162" s="393"/>
      <c r="N162" s="394"/>
      <c r="P162" s="140"/>
    </row>
    <row r="163" spans="2:16" x14ac:dyDescent="0.3">
      <c r="B163" s="306">
        <f t="shared" si="12"/>
        <v>465</v>
      </c>
      <c r="C163" s="393"/>
      <c r="D163" s="394"/>
      <c r="E163" s="393"/>
      <c r="F163" s="394"/>
      <c r="G163" s="393"/>
      <c r="H163" s="395"/>
      <c r="I163" s="393"/>
      <c r="J163" s="394"/>
      <c r="K163" s="393"/>
      <c r="L163" s="394"/>
      <c r="M163" s="393"/>
      <c r="N163" s="394"/>
      <c r="P163" s="140"/>
    </row>
    <row r="164" spans="2:16" x14ac:dyDescent="0.3">
      <c r="B164" s="307">
        <f t="shared" si="12"/>
        <v>470</v>
      </c>
      <c r="C164" s="393"/>
      <c r="D164" s="394"/>
      <c r="E164" s="393"/>
      <c r="F164" s="394"/>
      <c r="G164" s="393"/>
      <c r="H164" s="395"/>
      <c r="I164" s="393"/>
      <c r="J164" s="394"/>
      <c r="K164" s="393"/>
      <c r="L164" s="394"/>
      <c r="M164" s="393"/>
      <c r="N164" s="394"/>
      <c r="P164" s="140"/>
    </row>
    <row r="165" spans="2:16" x14ac:dyDescent="0.3">
      <c r="B165" s="307">
        <f t="shared" si="12"/>
        <v>475</v>
      </c>
      <c r="C165" s="393"/>
      <c r="D165" s="394"/>
      <c r="E165" s="393"/>
      <c r="F165" s="394"/>
      <c r="G165" s="393"/>
      <c r="H165" s="395"/>
      <c r="I165" s="393"/>
      <c r="J165" s="394"/>
      <c r="K165" s="393"/>
      <c r="L165" s="394"/>
      <c r="M165" s="393"/>
      <c r="N165" s="394"/>
      <c r="P165" s="140"/>
    </row>
    <row r="166" spans="2:16" x14ac:dyDescent="0.3">
      <c r="B166" s="307">
        <f t="shared" si="12"/>
        <v>480</v>
      </c>
      <c r="C166" s="393"/>
      <c r="D166" s="394"/>
      <c r="E166" s="393"/>
      <c r="F166" s="394"/>
      <c r="G166" s="393"/>
      <c r="H166" s="395"/>
      <c r="I166" s="393"/>
      <c r="J166" s="394"/>
      <c r="K166" s="393"/>
      <c r="L166" s="394"/>
      <c r="M166" s="393"/>
      <c r="N166" s="394"/>
      <c r="P166" s="140"/>
    </row>
    <row r="167" spans="2:16" x14ac:dyDescent="0.3">
      <c r="B167" s="307">
        <f t="shared" si="12"/>
        <v>485</v>
      </c>
      <c r="C167" s="393"/>
      <c r="D167" s="394"/>
      <c r="E167" s="393"/>
      <c r="F167" s="394"/>
      <c r="G167" s="393"/>
      <c r="H167" s="395"/>
      <c r="I167" s="393"/>
      <c r="J167" s="394"/>
      <c r="K167" s="393"/>
      <c r="L167" s="394"/>
      <c r="M167" s="393"/>
      <c r="N167" s="394"/>
      <c r="P167" s="140"/>
    </row>
    <row r="168" spans="2:16" x14ac:dyDescent="0.3">
      <c r="B168" s="306">
        <f t="shared" si="12"/>
        <v>490</v>
      </c>
      <c r="C168" s="393"/>
      <c r="D168" s="394"/>
      <c r="E168" s="393"/>
      <c r="F168" s="394"/>
      <c r="G168" s="393"/>
      <c r="H168" s="395"/>
      <c r="I168" s="393"/>
      <c r="J168" s="394"/>
      <c r="K168" s="393"/>
      <c r="L168" s="394"/>
      <c r="M168" s="393"/>
      <c r="N168" s="394"/>
      <c r="P168" s="140"/>
    </row>
    <row r="169" spans="2:16" x14ac:dyDescent="0.3">
      <c r="B169" s="307">
        <f t="shared" si="12"/>
        <v>495</v>
      </c>
      <c r="C169" s="393"/>
      <c r="D169" s="394"/>
      <c r="E169" s="393"/>
      <c r="F169" s="394"/>
      <c r="G169" s="393"/>
      <c r="H169" s="395"/>
      <c r="I169" s="393"/>
      <c r="J169" s="394"/>
      <c r="K169" s="393"/>
      <c r="L169" s="394"/>
      <c r="M169" s="393"/>
      <c r="N169" s="394"/>
      <c r="P169" s="140"/>
    </row>
    <row r="170" spans="2:16" x14ac:dyDescent="0.3">
      <c r="B170" s="307">
        <f t="shared" si="12"/>
        <v>500</v>
      </c>
      <c r="C170" s="393"/>
      <c r="D170" s="394"/>
      <c r="E170" s="393"/>
      <c r="F170" s="394"/>
      <c r="G170" s="393"/>
      <c r="H170" s="395"/>
      <c r="I170" s="393"/>
      <c r="J170" s="394"/>
      <c r="K170" s="393"/>
      <c r="L170" s="394"/>
      <c r="M170" s="393"/>
      <c r="N170" s="394"/>
      <c r="P170" s="140"/>
    </row>
    <row r="171" spans="2:16" x14ac:dyDescent="0.3">
      <c r="B171" s="307">
        <f t="shared" si="12"/>
        <v>505</v>
      </c>
      <c r="C171" s="393"/>
      <c r="D171" s="394"/>
      <c r="E171" s="393"/>
      <c r="F171" s="394"/>
      <c r="G171" s="393"/>
      <c r="H171" s="395"/>
      <c r="I171" s="393"/>
      <c r="J171" s="394"/>
      <c r="K171" s="393"/>
      <c r="L171" s="394"/>
      <c r="M171" s="393"/>
      <c r="N171" s="394"/>
      <c r="P171" s="140"/>
    </row>
    <row r="172" spans="2:16" x14ac:dyDescent="0.3">
      <c r="B172" s="306">
        <f t="shared" si="12"/>
        <v>510</v>
      </c>
      <c r="C172" s="393"/>
      <c r="D172" s="394"/>
      <c r="E172" s="393"/>
      <c r="F172" s="394"/>
      <c r="G172" s="393"/>
      <c r="H172" s="395"/>
      <c r="I172" s="393"/>
      <c r="J172" s="394"/>
      <c r="K172" s="393"/>
      <c r="L172" s="394"/>
      <c r="M172" s="393"/>
      <c r="N172" s="394"/>
      <c r="P172" s="140"/>
    </row>
    <row r="173" spans="2:16" x14ac:dyDescent="0.3">
      <c r="B173" s="307">
        <f t="shared" si="12"/>
        <v>515</v>
      </c>
      <c r="C173" s="393"/>
      <c r="D173" s="394"/>
      <c r="E173" s="393"/>
      <c r="F173" s="394"/>
      <c r="G173" s="393"/>
      <c r="H173" s="395"/>
      <c r="I173" s="393"/>
      <c r="J173" s="394"/>
      <c r="K173" s="393"/>
      <c r="L173" s="394"/>
      <c r="M173" s="393"/>
      <c r="N173" s="394"/>
      <c r="P173" s="140"/>
    </row>
    <row r="174" spans="2:16" x14ac:dyDescent="0.3">
      <c r="B174" s="307">
        <f t="shared" si="12"/>
        <v>520</v>
      </c>
      <c r="C174" s="393"/>
      <c r="D174" s="394"/>
      <c r="E174" s="393"/>
      <c r="F174" s="394"/>
      <c r="G174" s="393"/>
      <c r="H174" s="395"/>
      <c r="I174" s="393"/>
      <c r="J174" s="394"/>
      <c r="K174" s="393"/>
      <c r="L174" s="394"/>
      <c r="M174" s="393"/>
      <c r="N174" s="394"/>
      <c r="P174" s="140"/>
    </row>
    <row r="175" spans="2:16" x14ac:dyDescent="0.3">
      <c r="B175" s="307">
        <f t="shared" si="12"/>
        <v>525</v>
      </c>
      <c r="C175" s="393"/>
      <c r="D175" s="394"/>
      <c r="E175" s="393"/>
      <c r="F175" s="394"/>
      <c r="G175" s="393"/>
      <c r="H175" s="395"/>
      <c r="I175" s="393"/>
      <c r="J175" s="394"/>
      <c r="K175" s="393"/>
      <c r="L175" s="394"/>
      <c r="M175" s="393"/>
      <c r="N175" s="394"/>
      <c r="P175" s="140"/>
    </row>
    <row r="176" spans="2:16" x14ac:dyDescent="0.3">
      <c r="B176" s="307">
        <f t="shared" si="12"/>
        <v>530</v>
      </c>
      <c r="C176" s="393"/>
      <c r="D176" s="394"/>
      <c r="E176" s="393"/>
      <c r="F176" s="394"/>
      <c r="G176" s="393"/>
      <c r="H176" s="395"/>
      <c r="I176" s="393"/>
      <c r="J176" s="394"/>
      <c r="K176" s="393"/>
      <c r="L176" s="394"/>
      <c r="M176" s="393"/>
      <c r="N176" s="394"/>
      <c r="P176" s="140"/>
    </row>
    <row r="177" spans="1:16" x14ac:dyDescent="0.3">
      <c r="B177" s="306">
        <f t="shared" si="12"/>
        <v>535</v>
      </c>
      <c r="C177" s="393"/>
      <c r="D177" s="394"/>
      <c r="E177" s="393"/>
      <c r="F177" s="394"/>
      <c r="G177" s="393"/>
      <c r="H177" s="395"/>
      <c r="I177" s="393"/>
      <c r="J177" s="394"/>
      <c r="K177" s="393"/>
      <c r="L177" s="394"/>
      <c r="M177" s="393"/>
      <c r="N177" s="394"/>
      <c r="P177" s="140"/>
    </row>
    <row r="178" spans="1:16" x14ac:dyDescent="0.3">
      <c r="B178" s="307">
        <f t="shared" si="12"/>
        <v>540</v>
      </c>
      <c r="C178" s="393"/>
      <c r="D178" s="394"/>
      <c r="E178" s="393"/>
      <c r="F178" s="394"/>
      <c r="G178" s="393"/>
      <c r="H178" s="395"/>
      <c r="I178" s="393"/>
      <c r="J178" s="394"/>
      <c r="K178" s="393"/>
      <c r="L178" s="394"/>
      <c r="M178" s="393"/>
      <c r="N178" s="394"/>
      <c r="P178" s="140"/>
    </row>
    <row r="179" spans="1:16" x14ac:dyDescent="0.3">
      <c r="B179" s="307">
        <f t="shared" si="12"/>
        <v>545</v>
      </c>
      <c r="C179" s="393"/>
      <c r="D179" s="394"/>
      <c r="E179" s="393"/>
      <c r="F179" s="394"/>
      <c r="G179" s="393"/>
      <c r="H179" s="395"/>
      <c r="I179" s="393"/>
      <c r="J179" s="394"/>
      <c r="K179" s="393"/>
      <c r="L179" s="394"/>
      <c r="M179" s="393"/>
      <c r="N179" s="394"/>
      <c r="P179" s="140"/>
    </row>
    <row r="180" spans="1:16" x14ac:dyDescent="0.3">
      <c r="B180" s="307">
        <f t="shared" si="12"/>
        <v>550</v>
      </c>
      <c r="C180" s="393"/>
      <c r="D180" s="394"/>
      <c r="E180" s="393"/>
      <c r="F180" s="394"/>
      <c r="G180" s="393"/>
      <c r="H180" s="395"/>
      <c r="I180" s="393"/>
      <c r="J180" s="394"/>
      <c r="K180" s="393"/>
      <c r="L180" s="394"/>
      <c r="M180" s="393"/>
      <c r="N180" s="394"/>
      <c r="P180" s="140"/>
    </row>
    <row r="181" spans="1:16" x14ac:dyDescent="0.3">
      <c r="B181" s="306">
        <f t="shared" si="12"/>
        <v>555</v>
      </c>
      <c r="C181" s="393"/>
      <c r="D181" s="394"/>
      <c r="E181" s="393"/>
      <c r="F181" s="394"/>
      <c r="G181" s="393"/>
      <c r="H181" s="395"/>
      <c r="I181" s="393"/>
      <c r="J181" s="394"/>
      <c r="K181" s="393"/>
      <c r="L181" s="394"/>
      <c r="M181" s="393"/>
      <c r="N181" s="394"/>
      <c r="P181" s="140"/>
    </row>
    <row r="182" spans="1:16" x14ac:dyDescent="0.3">
      <c r="B182" s="307">
        <f t="shared" si="12"/>
        <v>560</v>
      </c>
      <c r="C182" s="393"/>
      <c r="D182" s="394"/>
      <c r="E182" s="393"/>
      <c r="F182" s="394"/>
      <c r="G182" s="393"/>
      <c r="H182" s="395"/>
      <c r="I182" s="393"/>
      <c r="J182" s="394"/>
      <c r="K182" s="393"/>
      <c r="L182" s="394"/>
      <c r="M182" s="393"/>
      <c r="N182" s="394"/>
      <c r="P182" s="140"/>
    </row>
    <row r="183" spans="1:16" x14ac:dyDescent="0.3">
      <c r="B183" s="307">
        <f t="shared" si="12"/>
        <v>565</v>
      </c>
      <c r="C183" s="393"/>
      <c r="D183" s="394"/>
      <c r="E183" s="393"/>
      <c r="F183" s="394"/>
      <c r="G183" s="393"/>
      <c r="H183" s="395"/>
      <c r="I183" s="393"/>
      <c r="J183" s="394"/>
      <c r="K183" s="393"/>
      <c r="L183" s="394"/>
      <c r="M183" s="393"/>
      <c r="N183" s="394"/>
      <c r="P183" s="140"/>
    </row>
    <row r="184" spans="1:16" x14ac:dyDescent="0.3">
      <c r="B184" s="307">
        <f t="shared" si="12"/>
        <v>570</v>
      </c>
      <c r="C184" s="393"/>
      <c r="D184" s="394"/>
      <c r="E184" s="393"/>
      <c r="F184" s="394"/>
      <c r="G184" s="393"/>
      <c r="H184" s="395"/>
      <c r="I184" s="393"/>
      <c r="J184" s="394"/>
      <c r="K184" s="393"/>
      <c r="L184" s="394"/>
      <c r="M184" s="393"/>
      <c r="N184" s="394"/>
      <c r="P184" s="140"/>
    </row>
    <row r="185" spans="1:16" x14ac:dyDescent="0.3">
      <c r="B185" s="307">
        <f t="shared" si="12"/>
        <v>575</v>
      </c>
      <c r="C185" s="393"/>
      <c r="D185" s="394"/>
      <c r="E185" s="393"/>
      <c r="F185" s="394"/>
      <c r="G185" s="393"/>
      <c r="H185" s="395"/>
      <c r="I185" s="393"/>
      <c r="J185" s="394"/>
      <c r="K185" s="393"/>
      <c r="L185" s="394"/>
      <c r="M185" s="393"/>
      <c r="N185" s="394"/>
      <c r="P185" s="140"/>
    </row>
    <row r="186" spans="1:16" x14ac:dyDescent="0.3">
      <c r="B186" s="306">
        <f t="shared" si="12"/>
        <v>580</v>
      </c>
      <c r="C186" s="393"/>
      <c r="D186" s="394"/>
      <c r="E186" s="393"/>
      <c r="F186" s="394"/>
      <c r="G186" s="393"/>
      <c r="H186" s="395"/>
      <c r="I186" s="393"/>
      <c r="J186" s="394"/>
      <c r="K186" s="393"/>
      <c r="L186" s="394"/>
      <c r="M186" s="393"/>
      <c r="N186" s="394"/>
      <c r="P186" s="140"/>
    </row>
    <row r="187" spans="1:16" x14ac:dyDescent="0.3">
      <c r="B187" s="307">
        <f t="shared" si="12"/>
        <v>585</v>
      </c>
      <c r="C187" s="393"/>
      <c r="D187" s="394"/>
      <c r="E187" s="393"/>
      <c r="F187" s="394"/>
      <c r="G187" s="393"/>
      <c r="H187" s="395"/>
      <c r="I187" s="393"/>
      <c r="J187" s="394"/>
      <c r="K187" s="393"/>
      <c r="L187" s="394"/>
      <c r="M187" s="393"/>
      <c r="N187" s="394"/>
      <c r="P187" s="140"/>
    </row>
    <row r="188" spans="1:16" x14ac:dyDescent="0.3">
      <c r="B188" s="307">
        <f t="shared" si="12"/>
        <v>590</v>
      </c>
      <c r="C188" s="393"/>
      <c r="D188" s="394"/>
      <c r="E188" s="393"/>
      <c r="F188" s="394"/>
      <c r="G188" s="393"/>
      <c r="H188" s="395"/>
      <c r="I188" s="393"/>
      <c r="J188" s="394"/>
      <c r="K188" s="393"/>
      <c r="L188" s="394"/>
      <c r="M188" s="393"/>
      <c r="N188" s="394"/>
      <c r="P188" s="140"/>
    </row>
    <row r="189" spans="1:16" x14ac:dyDescent="0.3">
      <c r="B189" s="307">
        <f t="shared" si="12"/>
        <v>595</v>
      </c>
      <c r="C189" s="393"/>
      <c r="D189" s="394"/>
      <c r="E189" s="393"/>
      <c r="F189" s="394"/>
      <c r="G189" s="393"/>
      <c r="H189" s="395"/>
      <c r="I189" s="393"/>
      <c r="J189" s="394"/>
      <c r="K189" s="393"/>
      <c r="L189" s="394"/>
      <c r="M189" s="393"/>
      <c r="N189" s="394"/>
      <c r="P189" s="140"/>
    </row>
    <row r="190" spans="1:16" x14ac:dyDescent="0.3">
      <c r="B190" s="306">
        <f t="shared" si="12"/>
        <v>600</v>
      </c>
      <c r="C190" s="390"/>
      <c r="D190" s="391"/>
      <c r="E190" s="390"/>
      <c r="F190" s="391"/>
      <c r="G190" s="390"/>
      <c r="H190" s="392"/>
      <c r="I190" s="390"/>
      <c r="J190" s="391"/>
      <c r="K190" s="390"/>
      <c r="L190" s="391"/>
      <c r="M190" s="390"/>
      <c r="N190" s="391"/>
      <c r="P190" s="140"/>
    </row>
    <row r="191" spans="1:16" x14ac:dyDescent="0.3">
      <c r="A191" s="76"/>
      <c r="B191" s="307">
        <f t="shared" si="12"/>
        <v>605</v>
      </c>
      <c r="C191" s="393"/>
      <c r="D191" s="394"/>
      <c r="E191" s="393"/>
      <c r="F191" s="394"/>
      <c r="G191" s="393"/>
      <c r="H191" s="395"/>
      <c r="I191" s="393"/>
      <c r="J191" s="394"/>
      <c r="K191" s="393"/>
      <c r="L191" s="394"/>
      <c r="M191" s="393"/>
      <c r="N191" s="394"/>
      <c r="O191" s="76"/>
      <c r="P191" s="140"/>
    </row>
    <row r="192" spans="1:16" x14ac:dyDescent="0.3">
      <c r="B192" s="307">
        <f t="shared" si="12"/>
        <v>610</v>
      </c>
      <c r="C192" s="393"/>
      <c r="D192" s="394"/>
      <c r="E192" s="393"/>
      <c r="F192" s="394"/>
      <c r="G192" s="393"/>
      <c r="H192" s="395"/>
      <c r="I192" s="393"/>
      <c r="J192" s="394"/>
      <c r="K192" s="393"/>
      <c r="L192" s="394"/>
      <c r="M192" s="393"/>
      <c r="N192" s="394"/>
      <c r="P192" s="140"/>
    </row>
    <row r="193" spans="2:16" x14ac:dyDescent="0.3">
      <c r="B193" s="307">
        <f t="shared" si="12"/>
        <v>615</v>
      </c>
      <c r="C193" s="393"/>
      <c r="D193" s="394"/>
      <c r="E193" s="393"/>
      <c r="F193" s="394"/>
      <c r="G193" s="393"/>
      <c r="H193" s="395"/>
      <c r="I193" s="393"/>
      <c r="J193" s="394"/>
      <c r="K193" s="393"/>
      <c r="L193" s="394"/>
      <c r="M193" s="393"/>
      <c r="N193" s="394"/>
      <c r="P193" s="140"/>
    </row>
    <row r="194" spans="2:16" x14ac:dyDescent="0.3">
      <c r="B194" s="307">
        <f t="shared" si="12"/>
        <v>620</v>
      </c>
      <c r="C194" s="393"/>
      <c r="D194" s="394"/>
      <c r="E194" s="393"/>
      <c r="F194" s="394"/>
      <c r="G194" s="393"/>
      <c r="H194" s="395"/>
      <c r="I194" s="393"/>
      <c r="J194" s="394"/>
      <c r="K194" s="393"/>
      <c r="L194" s="394"/>
      <c r="M194" s="393"/>
      <c r="N194" s="394"/>
      <c r="P194" s="140"/>
    </row>
    <row r="195" spans="2:16" x14ac:dyDescent="0.3">
      <c r="B195" s="306">
        <f t="shared" si="12"/>
        <v>625</v>
      </c>
      <c r="C195" s="393"/>
      <c r="D195" s="394"/>
      <c r="E195" s="393"/>
      <c r="F195" s="394"/>
      <c r="G195" s="393"/>
      <c r="H195" s="395"/>
      <c r="I195" s="393"/>
      <c r="J195" s="394"/>
      <c r="K195" s="393"/>
      <c r="L195" s="394"/>
      <c r="M195" s="393"/>
      <c r="N195" s="394"/>
      <c r="P195" s="140"/>
    </row>
    <row r="196" spans="2:16" x14ac:dyDescent="0.3">
      <c r="B196" s="307">
        <f t="shared" si="12"/>
        <v>630</v>
      </c>
      <c r="C196" s="393"/>
      <c r="D196" s="394"/>
      <c r="E196" s="393"/>
      <c r="F196" s="394"/>
      <c r="G196" s="393"/>
      <c r="H196" s="395"/>
      <c r="I196" s="393"/>
      <c r="J196" s="394"/>
      <c r="K196" s="393"/>
      <c r="L196" s="394"/>
      <c r="M196" s="393"/>
      <c r="N196" s="394"/>
      <c r="P196" s="140"/>
    </row>
    <row r="197" spans="2:16" x14ac:dyDescent="0.3">
      <c r="B197" s="307">
        <f t="shared" si="12"/>
        <v>635</v>
      </c>
      <c r="C197" s="393"/>
      <c r="D197" s="394"/>
      <c r="E197" s="393"/>
      <c r="F197" s="394"/>
      <c r="G197" s="393"/>
      <c r="H197" s="395"/>
      <c r="I197" s="393"/>
      <c r="J197" s="394"/>
      <c r="K197" s="393"/>
      <c r="L197" s="394"/>
      <c r="M197" s="393"/>
      <c r="N197" s="394"/>
      <c r="P197" s="140"/>
    </row>
    <row r="198" spans="2:16" x14ac:dyDescent="0.3">
      <c r="B198" s="307">
        <f t="shared" si="12"/>
        <v>640</v>
      </c>
      <c r="C198" s="393"/>
      <c r="D198" s="394"/>
      <c r="E198" s="393"/>
      <c r="F198" s="394"/>
      <c r="G198" s="393"/>
      <c r="H198" s="395"/>
      <c r="I198" s="393"/>
      <c r="J198" s="394"/>
      <c r="K198" s="393"/>
      <c r="L198" s="394"/>
      <c r="M198" s="393"/>
      <c r="N198" s="394"/>
      <c r="P198" s="140"/>
    </row>
    <row r="199" spans="2:16" x14ac:dyDescent="0.3">
      <c r="B199" s="306">
        <f t="shared" si="12"/>
        <v>645</v>
      </c>
      <c r="C199" s="393"/>
      <c r="D199" s="394"/>
      <c r="E199" s="393"/>
      <c r="F199" s="394"/>
      <c r="G199" s="393"/>
      <c r="H199" s="395"/>
      <c r="I199" s="393"/>
      <c r="J199" s="394"/>
      <c r="K199" s="393"/>
      <c r="L199" s="394"/>
      <c r="M199" s="393"/>
      <c r="N199" s="394"/>
      <c r="P199" s="140"/>
    </row>
    <row r="200" spans="2:16" x14ac:dyDescent="0.3">
      <c r="B200" s="307">
        <f t="shared" si="12"/>
        <v>650</v>
      </c>
      <c r="C200" s="393"/>
      <c r="D200" s="394"/>
      <c r="E200" s="393"/>
      <c r="F200" s="394"/>
      <c r="G200" s="393"/>
      <c r="H200" s="395"/>
      <c r="I200" s="393"/>
      <c r="J200" s="394"/>
      <c r="K200" s="393"/>
      <c r="L200" s="394"/>
      <c r="M200" s="393"/>
      <c r="N200" s="394"/>
      <c r="P200" s="140"/>
    </row>
    <row r="201" spans="2:16" x14ac:dyDescent="0.3">
      <c r="B201" s="307">
        <f t="shared" si="12"/>
        <v>655</v>
      </c>
      <c r="C201" s="393"/>
      <c r="D201" s="394"/>
      <c r="E201" s="393"/>
      <c r="F201" s="394"/>
      <c r="G201" s="393"/>
      <c r="H201" s="395"/>
      <c r="I201" s="393"/>
      <c r="J201" s="394"/>
      <c r="K201" s="393"/>
      <c r="L201" s="394"/>
      <c r="M201" s="393"/>
      <c r="N201" s="394"/>
      <c r="P201" s="140"/>
    </row>
    <row r="202" spans="2:16" x14ac:dyDescent="0.3">
      <c r="B202" s="307">
        <f t="shared" si="12"/>
        <v>660</v>
      </c>
      <c r="C202" s="393"/>
      <c r="D202" s="394"/>
      <c r="E202" s="393"/>
      <c r="F202" s="394"/>
      <c r="G202" s="393"/>
      <c r="H202" s="395"/>
      <c r="I202" s="393"/>
      <c r="J202" s="394"/>
      <c r="K202" s="393"/>
      <c r="L202" s="394"/>
      <c r="M202" s="393"/>
      <c r="N202" s="394"/>
      <c r="P202" s="140"/>
    </row>
    <row r="203" spans="2:16" x14ac:dyDescent="0.3">
      <c r="B203" s="307">
        <f t="shared" ref="B203:B266" si="13">B202+5</f>
        <v>665</v>
      </c>
      <c r="C203" s="393"/>
      <c r="D203" s="394"/>
      <c r="E203" s="393"/>
      <c r="F203" s="394"/>
      <c r="G203" s="393"/>
      <c r="H203" s="395"/>
      <c r="I203" s="393"/>
      <c r="J203" s="394"/>
      <c r="K203" s="393"/>
      <c r="L203" s="394"/>
      <c r="M203" s="393"/>
      <c r="N203" s="394"/>
      <c r="P203" s="140"/>
    </row>
    <row r="204" spans="2:16" x14ac:dyDescent="0.3">
      <c r="B204" s="306">
        <f t="shared" si="13"/>
        <v>670</v>
      </c>
      <c r="C204" s="393"/>
      <c r="D204" s="394"/>
      <c r="E204" s="393"/>
      <c r="F204" s="394"/>
      <c r="G204" s="393"/>
      <c r="H204" s="395"/>
      <c r="I204" s="393"/>
      <c r="J204" s="394"/>
      <c r="K204" s="393"/>
      <c r="L204" s="394"/>
      <c r="M204" s="393"/>
      <c r="N204" s="394"/>
      <c r="P204" s="140"/>
    </row>
    <row r="205" spans="2:16" x14ac:dyDescent="0.3">
      <c r="B205" s="307">
        <f t="shared" si="13"/>
        <v>675</v>
      </c>
      <c r="C205" s="393"/>
      <c r="D205" s="394"/>
      <c r="E205" s="393"/>
      <c r="F205" s="394"/>
      <c r="G205" s="393"/>
      <c r="H205" s="395"/>
      <c r="I205" s="393"/>
      <c r="J205" s="394"/>
      <c r="K205" s="393"/>
      <c r="L205" s="394"/>
      <c r="M205" s="393"/>
      <c r="N205" s="394"/>
      <c r="P205" s="140"/>
    </row>
    <row r="206" spans="2:16" x14ac:dyDescent="0.3">
      <c r="B206" s="307">
        <f t="shared" si="13"/>
        <v>680</v>
      </c>
      <c r="C206" s="393"/>
      <c r="D206" s="394"/>
      <c r="E206" s="393"/>
      <c r="F206" s="394"/>
      <c r="G206" s="393"/>
      <c r="H206" s="395"/>
      <c r="I206" s="393"/>
      <c r="J206" s="394"/>
      <c r="K206" s="393"/>
      <c r="L206" s="394"/>
      <c r="M206" s="393"/>
      <c r="N206" s="394"/>
      <c r="P206" s="140"/>
    </row>
    <row r="207" spans="2:16" x14ac:dyDescent="0.3">
      <c r="B207" s="307">
        <f t="shared" si="13"/>
        <v>685</v>
      </c>
      <c r="C207" s="393"/>
      <c r="D207" s="394"/>
      <c r="E207" s="393"/>
      <c r="F207" s="394"/>
      <c r="G207" s="393"/>
      <c r="H207" s="395"/>
      <c r="I207" s="393"/>
      <c r="J207" s="394"/>
      <c r="K207" s="393"/>
      <c r="L207" s="394"/>
      <c r="M207" s="393"/>
      <c r="N207" s="394"/>
      <c r="P207" s="140"/>
    </row>
    <row r="208" spans="2:16" x14ac:dyDescent="0.3">
      <c r="B208" s="306">
        <f t="shared" si="13"/>
        <v>690</v>
      </c>
      <c r="C208" s="393"/>
      <c r="D208" s="394"/>
      <c r="E208" s="393"/>
      <c r="F208" s="394"/>
      <c r="G208" s="393"/>
      <c r="H208" s="395"/>
      <c r="I208" s="393"/>
      <c r="J208" s="394"/>
      <c r="K208" s="393"/>
      <c r="L208" s="394"/>
      <c r="M208" s="393"/>
      <c r="N208" s="394"/>
      <c r="P208" s="140"/>
    </row>
    <row r="209" spans="2:16" x14ac:dyDescent="0.3">
      <c r="B209" s="307">
        <f t="shared" si="13"/>
        <v>695</v>
      </c>
      <c r="C209" s="393"/>
      <c r="D209" s="394"/>
      <c r="E209" s="393"/>
      <c r="F209" s="394"/>
      <c r="G209" s="393"/>
      <c r="H209" s="395"/>
      <c r="I209" s="393"/>
      <c r="J209" s="394"/>
      <c r="K209" s="393"/>
      <c r="L209" s="394"/>
      <c r="M209" s="393"/>
      <c r="N209" s="394"/>
      <c r="P209" s="140"/>
    </row>
    <row r="210" spans="2:16" x14ac:dyDescent="0.3">
      <c r="B210" s="307">
        <f t="shared" si="13"/>
        <v>700</v>
      </c>
      <c r="C210" s="393"/>
      <c r="D210" s="394"/>
      <c r="E210" s="393"/>
      <c r="F210" s="394"/>
      <c r="G210" s="393"/>
      <c r="H210" s="395"/>
      <c r="I210" s="393"/>
      <c r="J210" s="394"/>
      <c r="K210" s="393"/>
      <c r="L210" s="394"/>
      <c r="M210" s="393"/>
      <c r="N210" s="394"/>
      <c r="P210" s="140"/>
    </row>
    <row r="211" spans="2:16" x14ac:dyDescent="0.3">
      <c r="B211" s="307">
        <f t="shared" si="13"/>
        <v>705</v>
      </c>
      <c r="C211" s="393"/>
      <c r="D211" s="394"/>
      <c r="E211" s="393"/>
      <c r="F211" s="394"/>
      <c r="G211" s="393"/>
      <c r="H211" s="395"/>
      <c r="I211" s="393"/>
      <c r="J211" s="394"/>
      <c r="K211" s="393"/>
      <c r="L211" s="394"/>
      <c r="M211" s="393"/>
      <c r="N211" s="394"/>
      <c r="P211" s="140"/>
    </row>
    <row r="212" spans="2:16" x14ac:dyDescent="0.3">
      <c r="B212" s="307">
        <f t="shared" si="13"/>
        <v>710</v>
      </c>
      <c r="C212" s="393"/>
      <c r="D212" s="394"/>
      <c r="E212" s="393"/>
      <c r="F212" s="394"/>
      <c r="G212" s="393"/>
      <c r="H212" s="395"/>
      <c r="I212" s="393"/>
      <c r="J212" s="394"/>
      <c r="K212" s="393"/>
      <c r="L212" s="394"/>
      <c r="M212" s="393"/>
      <c r="N212" s="394"/>
      <c r="P212" s="140"/>
    </row>
    <row r="213" spans="2:16" x14ac:dyDescent="0.3">
      <c r="B213" s="306">
        <f t="shared" si="13"/>
        <v>715</v>
      </c>
      <c r="C213" s="393"/>
      <c r="D213" s="394"/>
      <c r="E213" s="393"/>
      <c r="F213" s="394"/>
      <c r="G213" s="393"/>
      <c r="H213" s="395"/>
      <c r="I213" s="393"/>
      <c r="J213" s="394"/>
      <c r="K213" s="393"/>
      <c r="L213" s="394"/>
      <c r="M213" s="393"/>
      <c r="N213" s="394"/>
      <c r="P213" s="140"/>
    </row>
    <row r="214" spans="2:16" x14ac:dyDescent="0.3">
      <c r="B214" s="307">
        <f t="shared" si="13"/>
        <v>720</v>
      </c>
      <c r="C214" s="393"/>
      <c r="D214" s="394"/>
      <c r="E214" s="393"/>
      <c r="F214" s="394"/>
      <c r="G214" s="393"/>
      <c r="H214" s="395"/>
      <c r="I214" s="393"/>
      <c r="J214" s="394"/>
      <c r="K214" s="393"/>
      <c r="L214" s="394"/>
      <c r="M214" s="393"/>
      <c r="N214" s="394"/>
      <c r="P214" s="140"/>
    </row>
    <row r="215" spans="2:16" x14ac:dyDescent="0.3">
      <c r="B215" s="307">
        <f t="shared" si="13"/>
        <v>725</v>
      </c>
      <c r="C215" s="393"/>
      <c r="D215" s="394"/>
      <c r="E215" s="393"/>
      <c r="F215" s="394"/>
      <c r="G215" s="393"/>
      <c r="H215" s="395"/>
      <c r="I215" s="393"/>
      <c r="J215" s="394"/>
      <c r="K215" s="393"/>
      <c r="L215" s="394"/>
      <c r="M215" s="393"/>
      <c r="N215" s="394"/>
      <c r="P215" s="140"/>
    </row>
    <row r="216" spans="2:16" x14ac:dyDescent="0.3">
      <c r="B216" s="307">
        <f t="shared" si="13"/>
        <v>730</v>
      </c>
      <c r="C216" s="393"/>
      <c r="D216" s="394"/>
      <c r="E216" s="393"/>
      <c r="F216" s="394"/>
      <c r="G216" s="393"/>
      <c r="H216" s="395"/>
      <c r="I216" s="393"/>
      <c r="J216" s="394"/>
      <c r="K216" s="393"/>
      <c r="L216" s="394"/>
      <c r="M216" s="393"/>
      <c r="N216" s="394"/>
      <c r="P216" s="140"/>
    </row>
    <row r="217" spans="2:16" x14ac:dyDescent="0.3">
      <c r="B217" s="306">
        <f t="shared" si="13"/>
        <v>735</v>
      </c>
      <c r="C217" s="393"/>
      <c r="D217" s="394"/>
      <c r="E217" s="393"/>
      <c r="F217" s="394"/>
      <c r="G217" s="393"/>
      <c r="H217" s="395"/>
      <c r="I217" s="393"/>
      <c r="J217" s="394"/>
      <c r="K217" s="393"/>
      <c r="L217" s="394"/>
      <c r="M217" s="393"/>
      <c r="N217" s="394"/>
      <c r="P217" s="140"/>
    </row>
    <row r="218" spans="2:16" x14ac:dyDescent="0.3">
      <c r="B218" s="307">
        <f t="shared" si="13"/>
        <v>740</v>
      </c>
      <c r="C218" s="393"/>
      <c r="D218" s="394"/>
      <c r="E218" s="393"/>
      <c r="F218" s="394"/>
      <c r="G218" s="393"/>
      <c r="H218" s="395"/>
      <c r="I218" s="393"/>
      <c r="J218" s="394"/>
      <c r="K218" s="393"/>
      <c r="L218" s="394"/>
      <c r="M218" s="393"/>
      <c r="N218" s="394"/>
      <c r="P218" s="140"/>
    </row>
    <row r="219" spans="2:16" x14ac:dyDescent="0.3">
      <c r="B219" s="307">
        <f t="shared" si="13"/>
        <v>745</v>
      </c>
      <c r="C219" s="393"/>
      <c r="D219" s="394"/>
      <c r="E219" s="393"/>
      <c r="F219" s="394"/>
      <c r="G219" s="393"/>
      <c r="H219" s="395"/>
      <c r="I219" s="393"/>
      <c r="J219" s="394"/>
      <c r="K219" s="393"/>
      <c r="L219" s="394"/>
      <c r="M219" s="393"/>
      <c r="N219" s="394"/>
      <c r="P219" s="140"/>
    </row>
    <row r="220" spans="2:16" x14ac:dyDescent="0.3">
      <c r="B220" s="307">
        <f t="shared" si="13"/>
        <v>750</v>
      </c>
      <c r="C220" s="393"/>
      <c r="D220" s="394"/>
      <c r="E220" s="393"/>
      <c r="F220" s="394"/>
      <c r="G220" s="393"/>
      <c r="H220" s="395"/>
      <c r="I220" s="393"/>
      <c r="J220" s="394"/>
      <c r="K220" s="393"/>
      <c r="L220" s="394"/>
      <c r="M220" s="393"/>
      <c r="N220" s="394"/>
      <c r="P220" s="140"/>
    </row>
    <row r="221" spans="2:16" x14ac:dyDescent="0.3">
      <c r="B221" s="307">
        <f t="shared" si="13"/>
        <v>755</v>
      </c>
      <c r="C221" s="393"/>
      <c r="D221" s="394"/>
      <c r="E221" s="393"/>
      <c r="F221" s="394"/>
      <c r="G221" s="393"/>
      <c r="H221" s="395"/>
      <c r="I221" s="393"/>
      <c r="J221" s="394"/>
      <c r="K221" s="393"/>
      <c r="L221" s="394"/>
      <c r="M221" s="393"/>
      <c r="N221" s="394"/>
      <c r="P221" s="140"/>
    </row>
    <row r="222" spans="2:16" x14ac:dyDescent="0.3">
      <c r="B222" s="306">
        <f t="shared" si="13"/>
        <v>760</v>
      </c>
      <c r="C222" s="393"/>
      <c r="D222" s="394"/>
      <c r="E222" s="393"/>
      <c r="F222" s="394"/>
      <c r="G222" s="393"/>
      <c r="H222" s="395"/>
      <c r="I222" s="393"/>
      <c r="J222" s="394"/>
      <c r="K222" s="393"/>
      <c r="L222" s="394"/>
      <c r="M222" s="393"/>
      <c r="N222" s="394"/>
      <c r="P222" s="140"/>
    </row>
    <row r="223" spans="2:16" x14ac:dyDescent="0.3">
      <c r="B223" s="307">
        <f t="shared" si="13"/>
        <v>765</v>
      </c>
      <c r="C223" s="393"/>
      <c r="D223" s="394"/>
      <c r="E223" s="393"/>
      <c r="F223" s="394"/>
      <c r="G223" s="393"/>
      <c r="H223" s="395"/>
      <c r="I223" s="393"/>
      <c r="J223" s="394"/>
      <c r="K223" s="393"/>
      <c r="L223" s="394"/>
      <c r="M223" s="393"/>
      <c r="N223" s="394"/>
      <c r="P223" s="140"/>
    </row>
    <row r="224" spans="2:16" x14ac:dyDescent="0.3">
      <c r="B224" s="307">
        <f t="shared" si="13"/>
        <v>770</v>
      </c>
      <c r="C224" s="393"/>
      <c r="D224" s="394"/>
      <c r="E224" s="393"/>
      <c r="F224" s="394"/>
      <c r="G224" s="393"/>
      <c r="H224" s="395"/>
      <c r="I224" s="393"/>
      <c r="J224" s="394"/>
      <c r="K224" s="393"/>
      <c r="L224" s="394"/>
      <c r="M224" s="393"/>
      <c r="N224" s="394"/>
      <c r="P224" s="140"/>
    </row>
    <row r="225" spans="2:16" x14ac:dyDescent="0.3">
      <c r="B225" s="307">
        <f t="shared" si="13"/>
        <v>775</v>
      </c>
      <c r="C225" s="393"/>
      <c r="D225" s="394"/>
      <c r="E225" s="393"/>
      <c r="F225" s="394"/>
      <c r="G225" s="393"/>
      <c r="H225" s="395"/>
      <c r="I225" s="393"/>
      <c r="J225" s="394"/>
      <c r="K225" s="393"/>
      <c r="L225" s="394"/>
      <c r="M225" s="393"/>
      <c r="N225" s="394"/>
      <c r="P225" s="140"/>
    </row>
    <row r="226" spans="2:16" x14ac:dyDescent="0.3">
      <c r="B226" s="306">
        <f t="shared" si="13"/>
        <v>780</v>
      </c>
      <c r="C226" s="393"/>
      <c r="D226" s="394"/>
      <c r="E226" s="393"/>
      <c r="F226" s="394"/>
      <c r="G226" s="393"/>
      <c r="H226" s="395"/>
      <c r="I226" s="393"/>
      <c r="J226" s="394"/>
      <c r="K226" s="393"/>
      <c r="L226" s="394"/>
      <c r="M226" s="393"/>
      <c r="N226" s="394"/>
      <c r="P226" s="140"/>
    </row>
    <row r="227" spans="2:16" x14ac:dyDescent="0.3">
      <c r="B227" s="307">
        <f t="shared" si="13"/>
        <v>785</v>
      </c>
      <c r="C227" s="393"/>
      <c r="D227" s="394"/>
      <c r="E227" s="393"/>
      <c r="F227" s="394"/>
      <c r="G227" s="393"/>
      <c r="H227" s="395"/>
      <c r="I227" s="393"/>
      <c r="J227" s="394"/>
      <c r="K227" s="393"/>
      <c r="L227" s="394"/>
      <c r="M227" s="393"/>
      <c r="N227" s="394"/>
      <c r="P227" s="140"/>
    </row>
    <row r="228" spans="2:16" x14ac:dyDescent="0.3">
      <c r="B228" s="307">
        <f t="shared" si="13"/>
        <v>790</v>
      </c>
      <c r="C228" s="393"/>
      <c r="D228" s="394"/>
      <c r="E228" s="393"/>
      <c r="F228" s="394"/>
      <c r="G228" s="393"/>
      <c r="H228" s="395"/>
      <c r="I228" s="393"/>
      <c r="J228" s="394"/>
      <c r="K228" s="393"/>
      <c r="L228" s="394"/>
      <c r="M228" s="393"/>
      <c r="N228" s="394"/>
      <c r="P228" s="140"/>
    </row>
    <row r="229" spans="2:16" x14ac:dyDescent="0.3">
      <c r="B229" s="307">
        <f t="shared" si="13"/>
        <v>795</v>
      </c>
      <c r="C229" s="393"/>
      <c r="D229" s="394"/>
      <c r="E229" s="393"/>
      <c r="F229" s="394"/>
      <c r="G229" s="393"/>
      <c r="H229" s="395"/>
      <c r="I229" s="393"/>
      <c r="J229" s="394"/>
      <c r="K229" s="393"/>
      <c r="L229" s="394"/>
      <c r="M229" s="393"/>
      <c r="N229" s="394"/>
      <c r="P229" s="140"/>
    </row>
    <row r="230" spans="2:16" x14ac:dyDescent="0.3">
      <c r="B230" s="307">
        <f t="shared" si="13"/>
        <v>800</v>
      </c>
      <c r="C230" s="393"/>
      <c r="D230" s="394"/>
      <c r="E230" s="393"/>
      <c r="F230" s="394"/>
      <c r="G230" s="393"/>
      <c r="H230" s="395"/>
      <c r="I230" s="393"/>
      <c r="J230" s="394"/>
      <c r="K230" s="393"/>
      <c r="L230" s="394"/>
      <c r="M230" s="393"/>
      <c r="N230" s="394"/>
      <c r="P230" s="140"/>
    </row>
    <row r="231" spans="2:16" x14ac:dyDescent="0.3">
      <c r="B231" s="306">
        <f t="shared" si="13"/>
        <v>805</v>
      </c>
      <c r="C231" s="393"/>
      <c r="D231" s="394"/>
      <c r="E231" s="393"/>
      <c r="F231" s="394"/>
      <c r="G231" s="393"/>
      <c r="H231" s="395"/>
      <c r="I231" s="393"/>
      <c r="J231" s="394"/>
      <c r="K231" s="393"/>
      <c r="L231" s="394"/>
      <c r="M231" s="393"/>
      <c r="N231" s="394"/>
      <c r="P231" s="140"/>
    </row>
    <row r="232" spans="2:16" x14ac:dyDescent="0.3">
      <c r="B232" s="307">
        <f t="shared" si="13"/>
        <v>810</v>
      </c>
      <c r="C232" s="393"/>
      <c r="D232" s="394"/>
      <c r="E232" s="393"/>
      <c r="F232" s="394"/>
      <c r="G232" s="393"/>
      <c r="H232" s="395"/>
      <c r="I232" s="393"/>
      <c r="J232" s="394"/>
      <c r="K232" s="393"/>
      <c r="L232" s="394"/>
      <c r="M232" s="393"/>
      <c r="N232" s="394"/>
      <c r="P232" s="140"/>
    </row>
    <row r="233" spans="2:16" x14ac:dyDescent="0.3">
      <c r="B233" s="307">
        <f t="shared" si="13"/>
        <v>815</v>
      </c>
      <c r="C233" s="393"/>
      <c r="D233" s="394"/>
      <c r="E233" s="393"/>
      <c r="F233" s="394"/>
      <c r="G233" s="393"/>
      <c r="H233" s="395"/>
      <c r="I233" s="393"/>
      <c r="J233" s="394"/>
      <c r="K233" s="393"/>
      <c r="L233" s="394"/>
      <c r="M233" s="393"/>
      <c r="N233" s="394"/>
      <c r="P233" s="140"/>
    </row>
    <row r="234" spans="2:16" x14ac:dyDescent="0.3">
      <c r="B234" s="307">
        <f t="shared" si="13"/>
        <v>820</v>
      </c>
      <c r="C234" s="393"/>
      <c r="D234" s="394"/>
      <c r="E234" s="393"/>
      <c r="F234" s="394"/>
      <c r="G234" s="393"/>
      <c r="H234" s="395"/>
      <c r="I234" s="393"/>
      <c r="J234" s="394"/>
      <c r="K234" s="393"/>
      <c r="L234" s="394"/>
      <c r="M234" s="393"/>
      <c r="N234" s="394"/>
      <c r="P234" s="140"/>
    </row>
    <row r="235" spans="2:16" x14ac:dyDescent="0.3">
      <c r="B235" s="306">
        <f t="shared" si="13"/>
        <v>825</v>
      </c>
      <c r="C235" s="393"/>
      <c r="D235" s="394"/>
      <c r="E235" s="393"/>
      <c r="F235" s="394"/>
      <c r="G235" s="393"/>
      <c r="H235" s="395"/>
      <c r="I235" s="393"/>
      <c r="J235" s="394"/>
      <c r="K235" s="393"/>
      <c r="L235" s="394"/>
      <c r="M235" s="393"/>
      <c r="N235" s="394"/>
      <c r="P235" s="140"/>
    </row>
    <row r="236" spans="2:16" x14ac:dyDescent="0.3">
      <c r="B236" s="307">
        <f t="shared" si="13"/>
        <v>830</v>
      </c>
      <c r="C236" s="393"/>
      <c r="D236" s="394"/>
      <c r="E236" s="393"/>
      <c r="F236" s="394"/>
      <c r="G236" s="393"/>
      <c r="H236" s="395"/>
      <c r="I236" s="393"/>
      <c r="J236" s="394"/>
      <c r="K236" s="393"/>
      <c r="L236" s="394"/>
      <c r="M236" s="393"/>
      <c r="N236" s="394"/>
      <c r="P236" s="140"/>
    </row>
    <row r="237" spans="2:16" x14ac:dyDescent="0.3">
      <c r="B237" s="307">
        <f t="shared" si="13"/>
        <v>835</v>
      </c>
      <c r="C237" s="393"/>
      <c r="D237" s="394"/>
      <c r="E237" s="393"/>
      <c r="F237" s="394"/>
      <c r="G237" s="393"/>
      <c r="H237" s="395"/>
      <c r="I237" s="393"/>
      <c r="J237" s="394"/>
      <c r="K237" s="393"/>
      <c r="L237" s="394"/>
      <c r="M237" s="393"/>
      <c r="N237" s="394"/>
      <c r="P237" s="140"/>
    </row>
    <row r="238" spans="2:16" x14ac:dyDescent="0.3">
      <c r="B238" s="307">
        <f t="shared" si="13"/>
        <v>840</v>
      </c>
      <c r="C238" s="393"/>
      <c r="D238" s="394"/>
      <c r="E238" s="393"/>
      <c r="F238" s="394"/>
      <c r="G238" s="393"/>
      <c r="H238" s="395"/>
      <c r="I238" s="393"/>
      <c r="J238" s="394"/>
      <c r="K238" s="393"/>
      <c r="L238" s="394"/>
      <c r="M238" s="393"/>
      <c r="N238" s="394"/>
      <c r="P238" s="140"/>
    </row>
    <row r="239" spans="2:16" x14ac:dyDescent="0.3">
      <c r="B239" s="307">
        <f t="shared" si="13"/>
        <v>845</v>
      </c>
      <c r="C239" s="393"/>
      <c r="D239" s="394"/>
      <c r="E239" s="393"/>
      <c r="F239" s="394"/>
      <c r="G239" s="393"/>
      <c r="H239" s="395"/>
      <c r="I239" s="393"/>
      <c r="J239" s="394"/>
      <c r="K239" s="393"/>
      <c r="L239" s="394"/>
      <c r="M239" s="393"/>
      <c r="N239" s="394"/>
      <c r="P239" s="140"/>
    </row>
    <row r="240" spans="2:16" x14ac:dyDescent="0.3">
      <c r="B240" s="306">
        <f t="shared" si="13"/>
        <v>850</v>
      </c>
      <c r="C240" s="393"/>
      <c r="D240" s="394"/>
      <c r="E240" s="393"/>
      <c r="F240" s="394"/>
      <c r="G240" s="393"/>
      <c r="H240" s="395"/>
      <c r="I240" s="393"/>
      <c r="J240" s="394"/>
      <c r="K240" s="393"/>
      <c r="L240" s="394"/>
      <c r="M240" s="393"/>
      <c r="N240" s="394"/>
      <c r="P240" s="140"/>
    </row>
    <row r="241" spans="2:16" x14ac:dyDescent="0.3">
      <c r="B241" s="307">
        <f t="shared" si="13"/>
        <v>855</v>
      </c>
      <c r="C241" s="393"/>
      <c r="D241" s="394"/>
      <c r="E241" s="393"/>
      <c r="F241" s="394"/>
      <c r="G241" s="393"/>
      <c r="H241" s="395"/>
      <c r="I241" s="393"/>
      <c r="J241" s="394"/>
      <c r="K241" s="393"/>
      <c r="L241" s="394"/>
      <c r="M241" s="393"/>
      <c r="N241" s="394"/>
      <c r="P241" s="140"/>
    </row>
    <row r="242" spans="2:16" x14ac:dyDescent="0.3">
      <c r="B242" s="307">
        <f t="shared" si="13"/>
        <v>860</v>
      </c>
      <c r="C242" s="393"/>
      <c r="D242" s="394"/>
      <c r="E242" s="393"/>
      <c r="F242" s="394"/>
      <c r="G242" s="393"/>
      <c r="H242" s="395"/>
      <c r="I242" s="393"/>
      <c r="J242" s="394"/>
      <c r="K242" s="393"/>
      <c r="L242" s="394"/>
      <c r="M242" s="393"/>
      <c r="N242" s="394"/>
      <c r="P242" s="140"/>
    </row>
    <row r="243" spans="2:16" x14ac:dyDescent="0.3">
      <c r="B243" s="307">
        <f t="shared" si="13"/>
        <v>865</v>
      </c>
      <c r="C243" s="393"/>
      <c r="D243" s="394"/>
      <c r="E243" s="393"/>
      <c r="F243" s="394"/>
      <c r="G243" s="393"/>
      <c r="H243" s="395"/>
      <c r="I243" s="393"/>
      <c r="J243" s="394"/>
      <c r="K243" s="393"/>
      <c r="L243" s="394"/>
      <c r="M243" s="393"/>
      <c r="N243" s="394"/>
      <c r="P243" s="140"/>
    </row>
    <row r="244" spans="2:16" x14ac:dyDescent="0.3">
      <c r="B244" s="306">
        <f t="shared" si="13"/>
        <v>870</v>
      </c>
      <c r="C244" s="393"/>
      <c r="D244" s="394"/>
      <c r="E244" s="393"/>
      <c r="F244" s="394"/>
      <c r="G244" s="393"/>
      <c r="H244" s="395"/>
      <c r="I244" s="393"/>
      <c r="J244" s="394"/>
      <c r="K244" s="393"/>
      <c r="L244" s="394"/>
      <c r="M244" s="393"/>
      <c r="N244" s="394"/>
      <c r="P244" s="140"/>
    </row>
    <row r="245" spans="2:16" x14ac:dyDescent="0.3">
      <c r="B245" s="307">
        <f t="shared" si="13"/>
        <v>875</v>
      </c>
      <c r="C245" s="393"/>
      <c r="D245" s="394"/>
      <c r="E245" s="393"/>
      <c r="F245" s="394"/>
      <c r="G245" s="393"/>
      <c r="H245" s="395"/>
      <c r="I245" s="393"/>
      <c r="J245" s="394"/>
      <c r="K245" s="393"/>
      <c r="L245" s="394"/>
      <c r="M245" s="393"/>
      <c r="N245" s="394"/>
      <c r="P245" s="140"/>
    </row>
    <row r="246" spans="2:16" x14ac:dyDescent="0.3">
      <c r="B246" s="307">
        <f t="shared" si="13"/>
        <v>880</v>
      </c>
      <c r="C246" s="393"/>
      <c r="D246" s="394"/>
      <c r="E246" s="393"/>
      <c r="F246" s="394"/>
      <c r="G246" s="393"/>
      <c r="H246" s="395"/>
      <c r="I246" s="393"/>
      <c r="J246" s="394"/>
      <c r="K246" s="393"/>
      <c r="L246" s="394"/>
      <c r="M246" s="393"/>
      <c r="N246" s="394"/>
      <c r="P246" s="140"/>
    </row>
    <row r="247" spans="2:16" x14ac:dyDescent="0.3">
      <c r="B247" s="307">
        <f t="shared" si="13"/>
        <v>885</v>
      </c>
      <c r="C247" s="393"/>
      <c r="D247" s="394"/>
      <c r="E247" s="393"/>
      <c r="F247" s="394"/>
      <c r="G247" s="393"/>
      <c r="H247" s="395"/>
      <c r="I247" s="393"/>
      <c r="J247" s="394"/>
      <c r="K247" s="393"/>
      <c r="L247" s="394"/>
      <c r="M247" s="393"/>
      <c r="N247" s="394"/>
      <c r="P247" s="140"/>
    </row>
    <row r="248" spans="2:16" x14ac:dyDescent="0.3">
      <c r="B248" s="307">
        <f t="shared" si="13"/>
        <v>890</v>
      </c>
      <c r="C248" s="393"/>
      <c r="D248" s="394"/>
      <c r="E248" s="393"/>
      <c r="F248" s="394"/>
      <c r="G248" s="393"/>
      <c r="H248" s="395"/>
      <c r="I248" s="393"/>
      <c r="J248" s="394"/>
      <c r="K248" s="393"/>
      <c r="L248" s="394"/>
      <c r="M248" s="393"/>
      <c r="N248" s="394"/>
      <c r="P248" s="140"/>
    </row>
    <row r="249" spans="2:16" x14ac:dyDescent="0.3">
      <c r="B249" s="306">
        <f t="shared" si="13"/>
        <v>895</v>
      </c>
      <c r="C249" s="393"/>
      <c r="D249" s="394"/>
      <c r="E249" s="393"/>
      <c r="F249" s="394"/>
      <c r="G249" s="393"/>
      <c r="H249" s="395"/>
      <c r="I249" s="393"/>
      <c r="J249" s="394"/>
      <c r="K249" s="393"/>
      <c r="L249" s="394"/>
      <c r="M249" s="393"/>
      <c r="N249" s="394"/>
      <c r="P249" s="140"/>
    </row>
    <row r="250" spans="2:16" x14ac:dyDescent="0.3">
      <c r="B250" s="307">
        <f t="shared" si="13"/>
        <v>900</v>
      </c>
      <c r="C250" s="393"/>
      <c r="D250" s="394"/>
      <c r="E250" s="393"/>
      <c r="F250" s="394"/>
      <c r="G250" s="393"/>
      <c r="H250" s="395"/>
      <c r="I250" s="393"/>
      <c r="J250" s="394"/>
      <c r="K250" s="393"/>
      <c r="L250" s="394"/>
      <c r="M250" s="393"/>
      <c r="N250" s="394"/>
      <c r="P250" s="140"/>
    </row>
    <row r="251" spans="2:16" x14ac:dyDescent="0.3">
      <c r="B251" s="307">
        <f t="shared" si="13"/>
        <v>905</v>
      </c>
      <c r="C251" s="393"/>
      <c r="D251" s="394"/>
      <c r="E251" s="393"/>
      <c r="F251" s="394"/>
      <c r="G251" s="393"/>
      <c r="H251" s="395"/>
      <c r="I251" s="393"/>
      <c r="J251" s="394"/>
      <c r="K251" s="393"/>
      <c r="L251" s="394"/>
      <c r="M251" s="393"/>
      <c r="N251" s="394"/>
      <c r="P251" s="140"/>
    </row>
    <row r="252" spans="2:16" x14ac:dyDescent="0.3">
      <c r="B252" s="307">
        <f t="shared" si="13"/>
        <v>910</v>
      </c>
      <c r="C252" s="393"/>
      <c r="D252" s="394"/>
      <c r="E252" s="393"/>
      <c r="F252" s="394"/>
      <c r="G252" s="393"/>
      <c r="H252" s="395"/>
      <c r="I252" s="393"/>
      <c r="J252" s="394"/>
      <c r="K252" s="393"/>
      <c r="L252" s="394"/>
      <c r="M252" s="393"/>
      <c r="N252" s="394"/>
      <c r="P252" s="140"/>
    </row>
    <row r="253" spans="2:16" x14ac:dyDescent="0.3">
      <c r="B253" s="306">
        <f t="shared" si="13"/>
        <v>915</v>
      </c>
      <c r="C253" s="393"/>
      <c r="D253" s="394"/>
      <c r="E253" s="393"/>
      <c r="F253" s="394"/>
      <c r="G253" s="393"/>
      <c r="H253" s="395"/>
      <c r="I253" s="393"/>
      <c r="J253" s="394"/>
      <c r="K253" s="393"/>
      <c r="L253" s="394"/>
      <c r="M253" s="393"/>
      <c r="N253" s="394"/>
      <c r="P253" s="140"/>
    </row>
    <row r="254" spans="2:16" x14ac:dyDescent="0.3">
      <c r="B254" s="307">
        <f t="shared" si="13"/>
        <v>920</v>
      </c>
      <c r="C254" s="393"/>
      <c r="D254" s="394"/>
      <c r="E254" s="393"/>
      <c r="F254" s="394"/>
      <c r="G254" s="393"/>
      <c r="H254" s="395"/>
      <c r="I254" s="393"/>
      <c r="J254" s="394"/>
      <c r="K254" s="393"/>
      <c r="L254" s="394"/>
      <c r="M254" s="393"/>
      <c r="N254" s="394"/>
      <c r="P254" s="140"/>
    </row>
    <row r="255" spans="2:16" x14ac:dyDescent="0.3">
      <c r="B255" s="307">
        <f t="shared" si="13"/>
        <v>925</v>
      </c>
      <c r="C255" s="393"/>
      <c r="D255" s="394"/>
      <c r="E255" s="393"/>
      <c r="F255" s="394"/>
      <c r="G255" s="393"/>
      <c r="H255" s="395"/>
      <c r="I255" s="393"/>
      <c r="J255" s="394"/>
      <c r="K255" s="393"/>
      <c r="L255" s="394"/>
      <c r="M255" s="393"/>
      <c r="N255" s="394"/>
      <c r="P255" s="140"/>
    </row>
    <row r="256" spans="2:16" x14ac:dyDescent="0.3">
      <c r="B256" s="307">
        <f t="shared" si="13"/>
        <v>930</v>
      </c>
      <c r="C256" s="393"/>
      <c r="D256" s="394"/>
      <c r="E256" s="393"/>
      <c r="F256" s="394"/>
      <c r="G256" s="393"/>
      <c r="H256" s="395"/>
      <c r="I256" s="393"/>
      <c r="J256" s="394"/>
      <c r="K256" s="393"/>
      <c r="L256" s="394"/>
      <c r="M256" s="393"/>
      <c r="N256" s="394"/>
      <c r="P256" s="140"/>
    </row>
    <row r="257" spans="2:16" x14ac:dyDescent="0.3">
      <c r="B257" s="307">
        <f t="shared" si="13"/>
        <v>935</v>
      </c>
      <c r="C257" s="393"/>
      <c r="D257" s="394"/>
      <c r="E257" s="393"/>
      <c r="F257" s="394"/>
      <c r="G257" s="393"/>
      <c r="H257" s="395"/>
      <c r="I257" s="393"/>
      <c r="J257" s="394"/>
      <c r="K257" s="393"/>
      <c r="L257" s="394"/>
      <c r="M257" s="393"/>
      <c r="N257" s="394"/>
      <c r="P257" s="140"/>
    </row>
    <row r="258" spans="2:16" x14ac:dyDescent="0.3">
      <c r="B258" s="306">
        <f t="shared" si="13"/>
        <v>940</v>
      </c>
      <c r="C258" s="393"/>
      <c r="D258" s="394"/>
      <c r="E258" s="393"/>
      <c r="F258" s="394"/>
      <c r="G258" s="393"/>
      <c r="H258" s="395"/>
      <c r="I258" s="393"/>
      <c r="J258" s="394"/>
      <c r="K258" s="393"/>
      <c r="L258" s="394"/>
      <c r="M258" s="393"/>
      <c r="N258" s="394"/>
      <c r="P258" s="140"/>
    </row>
    <row r="259" spans="2:16" x14ac:dyDescent="0.3">
      <c r="B259" s="307">
        <f t="shared" si="13"/>
        <v>945</v>
      </c>
      <c r="C259" s="393"/>
      <c r="D259" s="394"/>
      <c r="E259" s="393"/>
      <c r="F259" s="394"/>
      <c r="G259" s="393"/>
      <c r="H259" s="395"/>
      <c r="I259" s="393"/>
      <c r="J259" s="394"/>
      <c r="K259" s="393"/>
      <c r="L259" s="394"/>
      <c r="M259" s="393"/>
      <c r="N259" s="394"/>
      <c r="P259" s="140"/>
    </row>
    <row r="260" spans="2:16" x14ac:dyDescent="0.3">
      <c r="B260" s="307">
        <f t="shared" si="13"/>
        <v>950</v>
      </c>
      <c r="C260" s="393"/>
      <c r="D260" s="394"/>
      <c r="E260" s="393"/>
      <c r="F260" s="394"/>
      <c r="G260" s="393"/>
      <c r="H260" s="395"/>
      <c r="I260" s="393"/>
      <c r="J260" s="394"/>
      <c r="K260" s="393"/>
      <c r="L260" s="394"/>
      <c r="M260" s="393"/>
      <c r="N260" s="394"/>
      <c r="P260" s="140"/>
    </row>
    <row r="261" spans="2:16" x14ac:dyDescent="0.3">
      <c r="B261" s="307">
        <f t="shared" si="13"/>
        <v>955</v>
      </c>
      <c r="C261" s="393"/>
      <c r="D261" s="394"/>
      <c r="E261" s="393"/>
      <c r="F261" s="394"/>
      <c r="G261" s="393"/>
      <c r="H261" s="395"/>
      <c r="I261" s="393"/>
      <c r="J261" s="394"/>
      <c r="K261" s="393"/>
      <c r="L261" s="394"/>
      <c r="M261" s="393"/>
      <c r="N261" s="394"/>
      <c r="P261" s="140"/>
    </row>
    <row r="262" spans="2:16" x14ac:dyDescent="0.3">
      <c r="B262" s="306">
        <f t="shared" si="13"/>
        <v>960</v>
      </c>
      <c r="C262" s="393"/>
      <c r="D262" s="394"/>
      <c r="E262" s="393"/>
      <c r="F262" s="394"/>
      <c r="G262" s="393"/>
      <c r="H262" s="395"/>
      <c r="I262" s="393"/>
      <c r="J262" s="394"/>
      <c r="K262" s="393"/>
      <c r="L262" s="394"/>
      <c r="M262" s="393"/>
      <c r="N262" s="394"/>
      <c r="P262" s="140"/>
    </row>
    <row r="263" spans="2:16" x14ac:dyDescent="0.3">
      <c r="B263" s="307">
        <f t="shared" si="13"/>
        <v>965</v>
      </c>
      <c r="C263" s="393"/>
      <c r="D263" s="394"/>
      <c r="E263" s="393"/>
      <c r="F263" s="394"/>
      <c r="G263" s="393"/>
      <c r="H263" s="395"/>
      <c r="I263" s="393"/>
      <c r="J263" s="394"/>
      <c r="K263" s="393"/>
      <c r="L263" s="394"/>
      <c r="M263" s="393"/>
      <c r="N263" s="394"/>
      <c r="P263" s="140"/>
    </row>
    <row r="264" spans="2:16" x14ac:dyDescent="0.3">
      <c r="B264" s="307">
        <f t="shared" si="13"/>
        <v>970</v>
      </c>
      <c r="C264" s="393"/>
      <c r="D264" s="394"/>
      <c r="E264" s="393"/>
      <c r="F264" s="394"/>
      <c r="G264" s="393"/>
      <c r="H264" s="395"/>
      <c r="I264" s="393"/>
      <c r="J264" s="394"/>
      <c r="K264" s="393"/>
      <c r="L264" s="394"/>
      <c r="M264" s="393"/>
      <c r="N264" s="394"/>
      <c r="P264" s="140"/>
    </row>
    <row r="265" spans="2:16" x14ac:dyDescent="0.3">
      <c r="B265" s="307">
        <f t="shared" si="13"/>
        <v>975</v>
      </c>
      <c r="C265" s="393"/>
      <c r="D265" s="394"/>
      <c r="E265" s="393"/>
      <c r="F265" s="394"/>
      <c r="G265" s="393"/>
      <c r="H265" s="395"/>
      <c r="I265" s="393"/>
      <c r="J265" s="394"/>
      <c r="K265" s="393"/>
      <c r="L265" s="394"/>
      <c r="M265" s="393"/>
      <c r="N265" s="394"/>
      <c r="P265" s="140"/>
    </row>
    <row r="266" spans="2:16" x14ac:dyDescent="0.3">
      <c r="B266" s="307">
        <f t="shared" si="13"/>
        <v>980</v>
      </c>
      <c r="C266" s="393"/>
      <c r="D266" s="394"/>
      <c r="E266" s="393"/>
      <c r="F266" s="394"/>
      <c r="G266" s="393"/>
      <c r="H266" s="395"/>
      <c r="I266" s="393"/>
      <c r="J266" s="394"/>
      <c r="K266" s="393"/>
      <c r="L266" s="394"/>
      <c r="M266" s="393"/>
      <c r="N266" s="394"/>
      <c r="P266" s="140"/>
    </row>
    <row r="267" spans="2:16" x14ac:dyDescent="0.3">
      <c r="B267" s="306">
        <f t="shared" ref="B267:B330" si="14">B266+5</f>
        <v>985</v>
      </c>
      <c r="C267" s="393"/>
      <c r="D267" s="394"/>
      <c r="E267" s="393"/>
      <c r="F267" s="394"/>
      <c r="G267" s="393"/>
      <c r="H267" s="395"/>
      <c r="I267" s="393"/>
      <c r="J267" s="394"/>
      <c r="K267" s="393"/>
      <c r="L267" s="394"/>
      <c r="M267" s="393"/>
      <c r="N267" s="394"/>
      <c r="P267" s="140"/>
    </row>
    <row r="268" spans="2:16" x14ac:dyDescent="0.3">
      <c r="B268" s="307">
        <f t="shared" si="14"/>
        <v>990</v>
      </c>
      <c r="C268" s="393"/>
      <c r="D268" s="394"/>
      <c r="E268" s="393"/>
      <c r="F268" s="394"/>
      <c r="G268" s="393"/>
      <c r="H268" s="395"/>
      <c r="I268" s="393"/>
      <c r="J268" s="394"/>
      <c r="K268" s="393"/>
      <c r="L268" s="394"/>
      <c r="M268" s="393"/>
      <c r="N268" s="394"/>
      <c r="P268" s="140"/>
    </row>
    <row r="269" spans="2:16" x14ac:dyDescent="0.3">
      <c r="B269" s="307">
        <f t="shared" si="14"/>
        <v>995</v>
      </c>
      <c r="C269" s="393"/>
      <c r="D269" s="394"/>
      <c r="E269" s="393"/>
      <c r="F269" s="394"/>
      <c r="G269" s="393"/>
      <c r="H269" s="395"/>
      <c r="I269" s="393"/>
      <c r="J269" s="394"/>
      <c r="K269" s="393"/>
      <c r="L269" s="394"/>
      <c r="M269" s="393"/>
      <c r="N269" s="394"/>
      <c r="P269" s="140"/>
    </row>
    <row r="270" spans="2:16" x14ac:dyDescent="0.3">
      <c r="B270" s="307">
        <f t="shared" si="14"/>
        <v>1000</v>
      </c>
      <c r="C270" s="393"/>
      <c r="D270" s="394"/>
      <c r="E270" s="393"/>
      <c r="F270" s="394"/>
      <c r="G270" s="393"/>
      <c r="H270" s="395"/>
      <c r="I270" s="393"/>
      <c r="J270" s="394"/>
      <c r="K270" s="393"/>
      <c r="L270" s="394"/>
      <c r="M270" s="393"/>
      <c r="N270" s="394"/>
      <c r="P270" s="140"/>
    </row>
    <row r="271" spans="2:16" x14ac:dyDescent="0.3">
      <c r="B271" s="306">
        <f t="shared" si="14"/>
        <v>1005</v>
      </c>
      <c r="C271" s="393"/>
      <c r="D271" s="394"/>
      <c r="E271" s="393"/>
      <c r="F271" s="394"/>
      <c r="G271" s="393"/>
      <c r="H271" s="395"/>
      <c r="I271" s="393"/>
      <c r="J271" s="394"/>
      <c r="K271" s="393"/>
      <c r="L271" s="394"/>
      <c r="M271" s="393"/>
      <c r="N271" s="394"/>
      <c r="P271" s="140"/>
    </row>
    <row r="272" spans="2:16" x14ac:dyDescent="0.3">
      <c r="B272" s="307">
        <f t="shared" si="14"/>
        <v>1010</v>
      </c>
      <c r="C272" s="393"/>
      <c r="D272" s="394"/>
      <c r="E272" s="393"/>
      <c r="F272" s="394"/>
      <c r="G272" s="393"/>
      <c r="H272" s="395"/>
      <c r="I272" s="393"/>
      <c r="J272" s="394"/>
      <c r="K272" s="393"/>
      <c r="L272" s="394"/>
      <c r="M272" s="393"/>
      <c r="N272" s="394"/>
      <c r="P272" s="140"/>
    </row>
    <row r="273" spans="2:16" x14ac:dyDescent="0.3">
      <c r="B273" s="307">
        <f t="shared" si="14"/>
        <v>1015</v>
      </c>
      <c r="C273" s="393"/>
      <c r="D273" s="394"/>
      <c r="E273" s="393"/>
      <c r="F273" s="394"/>
      <c r="G273" s="393"/>
      <c r="H273" s="395"/>
      <c r="I273" s="393"/>
      <c r="J273" s="394"/>
      <c r="K273" s="393"/>
      <c r="L273" s="394"/>
      <c r="M273" s="393"/>
      <c r="N273" s="394"/>
      <c r="P273" s="140"/>
    </row>
    <row r="274" spans="2:16" x14ac:dyDescent="0.3">
      <c r="B274" s="307">
        <f t="shared" si="14"/>
        <v>1020</v>
      </c>
      <c r="C274" s="393"/>
      <c r="D274" s="394"/>
      <c r="E274" s="393"/>
      <c r="F274" s="394"/>
      <c r="G274" s="393"/>
      <c r="H274" s="395"/>
      <c r="I274" s="393"/>
      <c r="J274" s="394"/>
      <c r="K274" s="393"/>
      <c r="L274" s="394"/>
      <c r="M274" s="393"/>
      <c r="N274" s="394"/>
      <c r="P274" s="140"/>
    </row>
    <row r="275" spans="2:16" x14ac:dyDescent="0.3">
      <c r="B275" s="307">
        <f t="shared" si="14"/>
        <v>1025</v>
      </c>
      <c r="C275" s="393"/>
      <c r="D275" s="394"/>
      <c r="E275" s="393"/>
      <c r="F275" s="394"/>
      <c r="G275" s="393"/>
      <c r="H275" s="395"/>
      <c r="I275" s="393"/>
      <c r="J275" s="394"/>
      <c r="K275" s="393"/>
      <c r="L275" s="394"/>
      <c r="M275" s="393"/>
      <c r="N275" s="394"/>
      <c r="P275" s="140"/>
    </row>
    <row r="276" spans="2:16" x14ac:dyDescent="0.3">
      <c r="B276" s="306">
        <f t="shared" si="14"/>
        <v>1030</v>
      </c>
      <c r="C276" s="393"/>
      <c r="D276" s="394"/>
      <c r="E276" s="393"/>
      <c r="F276" s="394"/>
      <c r="G276" s="393"/>
      <c r="H276" s="395"/>
      <c r="I276" s="393"/>
      <c r="J276" s="394"/>
      <c r="K276" s="393"/>
      <c r="L276" s="394"/>
      <c r="M276" s="393"/>
      <c r="N276" s="394"/>
      <c r="P276" s="140"/>
    </row>
    <row r="277" spans="2:16" x14ac:dyDescent="0.3">
      <c r="B277" s="307">
        <f t="shared" si="14"/>
        <v>1035</v>
      </c>
      <c r="C277" s="393"/>
      <c r="D277" s="394"/>
      <c r="E277" s="393"/>
      <c r="F277" s="394"/>
      <c r="G277" s="393"/>
      <c r="H277" s="395"/>
      <c r="I277" s="393"/>
      <c r="J277" s="394"/>
      <c r="K277" s="393"/>
      <c r="L277" s="394"/>
      <c r="M277" s="393"/>
      <c r="N277" s="394"/>
      <c r="P277" s="140"/>
    </row>
    <row r="278" spans="2:16" x14ac:dyDescent="0.3">
      <c r="B278" s="307">
        <f t="shared" si="14"/>
        <v>1040</v>
      </c>
      <c r="C278" s="393"/>
      <c r="D278" s="394"/>
      <c r="E278" s="393"/>
      <c r="F278" s="394"/>
      <c r="G278" s="393"/>
      <c r="H278" s="395"/>
      <c r="I278" s="393"/>
      <c r="J278" s="394"/>
      <c r="K278" s="393"/>
      <c r="L278" s="394"/>
      <c r="M278" s="393"/>
      <c r="N278" s="394"/>
      <c r="P278" s="140"/>
    </row>
    <row r="279" spans="2:16" x14ac:dyDescent="0.3">
      <c r="B279" s="307">
        <f t="shared" si="14"/>
        <v>1045</v>
      </c>
      <c r="C279" s="393"/>
      <c r="D279" s="394"/>
      <c r="E279" s="393"/>
      <c r="F279" s="394"/>
      <c r="G279" s="393"/>
      <c r="H279" s="395"/>
      <c r="I279" s="393"/>
      <c r="J279" s="394"/>
      <c r="K279" s="393"/>
      <c r="L279" s="394"/>
      <c r="M279" s="393"/>
      <c r="N279" s="394"/>
      <c r="P279" s="140"/>
    </row>
    <row r="280" spans="2:16" x14ac:dyDescent="0.3">
      <c r="B280" s="306">
        <f t="shared" si="14"/>
        <v>1050</v>
      </c>
      <c r="C280" s="393"/>
      <c r="D280" s="394"/>
      <c r="E280" s="393"/>
      <c r="F280" s="394"/>
      <c r="G280" s="393"/>
      <c r="H280" s="395"/>
      <c r="I280" s="393"/>
      <c r="J280" s="394"/>
      <c r="K280" s="393"/>
      <c r="L280" s="394"/>
      <c r="M280" s="393"/>
      <c r="N280" s="394"/>
      <c r="P280" s="140"/>
    </row>
    <row r="281" spans="2:16" x14ac:dyDescent="0.3">
      <c r="B281" s="307">
        <f t="shared" si="14"/>
        <v>1055</v>
      </c>
      <c r="C281" s="393"/>
      <c r="D281" s="394"/>
      <c r="E281" s="393"/>
      <c r="F281" s="394"/>
      <c r="G281" s="393"/>
      <c r="H281" s="395"/>
      <c r="I281" s="393"/>
      <c r="J281" s="394"/>
      <c r="K281" s="393"/>
      <c r="L281" s="394"/>
      <c r="M281" s="393"/>
      <c r="N281" s="394"/>
      <c r="P281" s="140"/>
    </row>
    <row r="282" spans="2:16" x14ac:dyDescent="0.3">
      <c r="B282" s="307">
        <f t="shared" si="14"/>
        <v>1060</v>
      </c>
      <c r="C282" s="393"/>
      <c r="D282" s="394"/>
      <c r="E282" s="393"/>
      <c r="F282" s="394"/>
      <c r="G282" s="393"/>
      <c r="H282" s="395"/>
      <c r="I282" s="393"/>
      <c r="J282" s="394"/>
      <c r="K282" s="393"/>
      <c r="L282" s="394"/>
      <c r="M282" s="393"/>
      <c r="N282" s="394"/>
      <c r="P282" s="140"/>
    </row>
    <row r="283" spans="2:16" x14ac:dyDescent="0.3">
      <c r="B283" s="307">
        <f t="shared" si="14"/>
        <v>1065</v>
      </c>
      <c r="C283" s="393"/>
      <c r="D283" s="394"/>
      <c r="E283" s="393"/>
      <c r="F283" s="394"/>
      <c r="G283" s="393"/>
      <c r="H283" s="395"/>
      <c r="I283" s="393"/>
      <c r="J283" s="394"/>
      <c r="K283" s="393"/>
      <c r="L283" s="394"/>
      <c r="M283" s="393"/>
      <c r="N283" s="394"/>
      <c r="P283" s="140"/>
    </row>
    <row r="284" spans="2:16" x14ac:dyDescent="0.3">
      <c r="B284" s="307">
        <f t="shared" si="14"/>
        <v>1070</v>
      </c>
      <c r="C284" s="393"/>
      <c r="D284" s="394"/>
      <c r="E284" s="393"/>
      <c r="F284" s="394"/>
      <c r="G284" s="393"/>
      <c r="H284" s="395"/>
      <c r="I284" s="393"/>
      <c r="J284" s="394"/>
      <c r="K284" s="393"/>
      <c r="L284" s="394"/>
      <c r="M284" s="393"/>
      <c r="N284" s="394"/>
      <c r="P284" s="140"/>
    </row>
    <row r="285" spans="2:16" x14ac:dyDescent="0.3">
      <c r="B285" s="306">
        <f t="shared" si="14"/>
        <v>1075</v>
      </c>
      <c r="C285" s="393"/>
      <c r="D285" s="394"/>
      <c r="E285" s="393"/>
      <c r="F285" s="394"/>
      <c r="G285" s="393"/>
      <c r="H285" s="395"/>
      <c r="I285" s="393"/>
      <c r="J285" s="394"/>
      <c r="K285" s="393"/>
      <c r="L285" s="394"/>
      <c r="M285" s="393"/>
      <c r="N285" s="394"/>
      <c r="P285" s="140"/>
    </row>
    <row r="286" spans="2:16" x14ac:dyDescent="0.3">
      <c r="B286" s="307">
        <f t="shared" si="14"/>
        <v>1080</v>
      </c>
      <c r="C286" s="393"/>
      <c r="D286" s="394"/>
      <c r="E286" s="393"/>
      <c r="F286" s="394"/>
      <c r="G286" s="393"/>
      <c r="H286" s="395"/>
      <c r="I286" s="393"/>
      <c r="J286" s="394"/>
      <c r="K286" s="393"/>
      <c r="L286" s="394"/>
      <c r="M286" s="393"/>
      <c r="N286" s="394"/>
      <c r="P286" s="140"/>
    </row>
    <row r="287" spans="2:16" x14ac:dyDescent="0.3">
      <c r="B287" s="307">
        <f t="shared" si="14"/>
        <v>1085</v>
      </c>
      <c r="C287" s="393"/>
      <c r="D287" s="394"/>
      <c r="E287" s="393"/>
      <c r="F287" s="394"/>
      <c r="G287" s="393"/>
      <c r="H287" s="395"/>
      <c r="I287" s="393"/>
      <c r="J287" s="394"/>
      <c r="K287" s="393"/>
      <c r="L287" s="394"/>
      <c r="M287" s="393"/>
      <c r="N287" s="394"/>
      <c r="P287" s="140"/>
    </row>
    <row r="288" spans="2:16" x14ac:dyDescent="0.3">
      <c r="B288" s="307">
        <f t="shared" si="14"/>
        <v>1090</v>
      </c>
      <c r="C288" s="393"/>
      <c r="D288" s="394"/>
      <c r="E288" s="393"/>
      <c r="F288" s="394"/>
      <c r="G288" s="393"/>
      <c r="H288" s="395"/>
      <c r="I288" s="393"/>
      <c r="J288" s="394"/>
      <c r="K288" s="393"/>
      <c r="L288" s="394"/>
      <c r="M288" s="393"/>
      <c r="N288" s="394"/>
      <c r="P288" s="140"/>
    </row>
    <row r="289" spans="2:16" x14ac:dyDescent="0.3">
      <c r="B289" s="306">
        <f t="shared" si="14"/>
        <v>1095</v>
      </c>
      <c r="C289" s="393"/>
      <c r="D289" s="394"/>
      <c r="E289" s="393"/>
      <c r="F289" s="394"/>
      <c r="G289" s="393"/>
      <c r="H289" s="395"/>
      <c r="I289" s="393"/>
      <c r="J289" s="394"/>
      <c r="K289" s="393"/>
      <c r="L289" s="394"/>
      <c r="M289" s="393"/>
      <c r="N289" s="394"/>
      <c r="P289" s="140"/>
    </row>
    <row r="290" spans="2:16" x14ac:dyDescent="0.3">
      <c r="B290" s="307">
        <f t="shared" si="14"/>
        <v>1100</v>
      </c>
      <c r="C290" s="393"/>
      <c r="D290" s="394"/>
      <c r="E290" s="393"/>
      <c r="F290" s="394"/>
      <c r="G290" s="393"/>
      <c r="H290" s="395"/>
      <c r="I290" s="393"/>
      <c r="J290" s="394"/>
      <c r="K290" s="393"/>
      <c r="L290" s="394"/>
      <c r="M290" s="393"/>
      <c r="N290" s="394"/>
      <c r="P290" s="140"/>
    </row>
    <row r="291" spans="2:16" x14ac:dyDescent="0.3">
      <c r="B291" s="307">
        <f t="shared" si="14"/>
        <v>1105</v>
      </c>
      <c r="C291" s="393"/>
      <c r="D291" s="394"/>
      <c r="E291" s="393"/>
      <c r="F291" s="394"/>
      <c r="G291" s="393"/>
      <c r="H291" s="395"/>
      <c r="I291" s="393"/>
      <c r="J291" s="394"/>
      <c r="K291" s="393"/>
      <c r="L291" s="394"/>
      <c r="M291" s="393"/>
      <c r="N291" s="394"/>
      <c r="P291" s="140"/>
    </row>
    <row r="292" spans="2:16" x14ac:dyDescent="0.3">
      <c r="B292" s="307">
        <f t="shared" si="14"/>
        <v>1110</v>
      </c>
      <c r="C292" s="393"/>
      <c r="D292" s="394"/>
      <c r="E292" s="393"/>
      <c r="F292" s="394"/>
      <c r="G292" s="393"/>
      <c r="H292" s="395"/>
      <c r="I292" s="393"/>
      <c r="J292" s="394"/>
      <c r="K292" s="393"/>
      <c r="L292" s="394"/>
      <c r="M292" s="393"/>
      <c r="N292" s="394"/>
      <c r="P292" s="140"/>
    </row>
    <row r="293" spans="2:16" x14ac:dyDescent="0.3">
      <c r="B293" s="307">
        <f t="shared" si="14"/>
        <v>1115</v>
      </c>
      <c r="C293" s="393"/>
      <c r="D293" s="394"/>
      <c r="E293" s="393"/>
      <c r="F293" s="394"/>
      <c r="G293" s="393"/>
      <c r="H293" s="395"/>
      <c r="I293" s="393"/>
      <c r="J293" s="394"/>
      <c r="K293" s="393"/>
      <c r="L293" s="394"/>
      <c r="M293" s="393"/>
      <c r="N293" s="394"/>
      <c r="P293" s="140"/>
    </row>
    <row r="294" spans="2:16" x14ac:dyDescent="0.3">
      <c r="B294" s="306">
        <f t="shared" si="14"/>
        <v>1120</v>
      </c>
      <c r="C294" s="393"/>
      <c r="D294" s="394"/>
      <c r="E294" s="393"/>
      <c r="F294" s="394"/>
      <c r="G294" s="393"/>
      <c r="H294" s="395"/>
      <c r="I294" s="393"/>
      <c r="J294" s="394"/>
      <c r="K294" s="393"/>
      <c r="L294" s="394"/>
      <c r="M294" s="393"/>
      <c r="N294" s="394"/>
      <c r="P294" s="140"/>
    </row>
    <row r="295" spans="2:16" x14ac:dyDescent="0.3">
      <c r="B295" s="307">
        <f t="shared" si="14"/>
        <v>1125</v>
      </c>
      <c r="C295" s="393"/>
      <c r="D295" s="394"/>
      <c r="E295" s="393"/>
      <c r="F295" s="394"/>
      <c r="G295" s="393"/>
      <c r="H295" s="395"/>
      <c r="I295" s="393"/>
      <c r="J295" s="394"/>
      <c r="K295" s="393"/>
      <c r="L295" s="394"/>
      <c r="M295" s="393"/>
      <c r="N295" s="394"/>
      <c r="P295" s="140"/>
    </row>
    <row r="296" spans="2:16" x14ac:dyDescent="0.3">
      <c r="B296" s="307">
        <f t="shared" si="14"/>
        <v>1130</v>
      </c>
      <c r="C296" s="393"/>
      <c r="D296" s="394"/>
      <c r="E296" s="393"/>
      <c r="F296" s="394"/>
      <c r="G296" s="393"/>
      <c r="H296" s="395"/>
      <c r="I296" s="393"/>
      <c r="J296" s="394"/>
      <c r="K296" s="393"/>
      <c r="L296" s="394"/>
      <c r="M296" s="393"/>
      <c r="N296" s="394"/>
      <c r="P296" s="140"/>
    </row>
    <row r="297" spans="2:16" x14ac:dyDescent="0.3">
      <c r="B297" s="307">
        <f t="shared" si="14"/>
        <v>1135</v>
      </c>
      <c r="C297" s="393"/>
      <c r="D297" s="394"/>
      <c r="E297" s="393"/>
      <c r="F297" s="394"/>
      <c r="G297" s="393"/>
      <c r="H297" s="395"/>
      <c r="I297" s="393"/>
      <c r="J297" s="394"/>
      <c r="K297" s="393"/>
      <c r="L297" s="394"/>
      <c r="M297" s="393"/>
      <c r="N297" s="394"/>
      <c r="P297" s="140"/>
    </row>
    <row r="298" spans="2:16" x14ac:dyDescent="0.3">
      <c r="B298" s="306">
        <f t="shared" si="14"/>
        <v>1140</v>
      </c>
      <c r="C298" s="393"/>
      <c r="D298" s="394"/>
      <c r="E298" s="393"/>
      <c r="F298" s="394"/>
      <c r="G298" s="393"/>
      <c r="H298" s="395"/>
      <c r="I298" s="393"/>
      <c r="J298" s="394"/>
      <c r="K298" s="393"/>
      <c r="L298" s="394"/>
      <c r="M298" s="393"/>
      <c r="N298" s="394"/>
      <c r="P298" s="140"/>
    </row>
    <row r="299" spans="2:16" x14ac:dyDescent="0.3">
      <c r="B299" s="307">
        <f t="shared" si="14"/>
        <v>1145</v>
      </c>
      <c r="C299" s="393"/>
      <c r="D299" s="394"/>
      <c r="E299" s="393"/>
      <c r="F299" s="394"/>
      <c r="G299" s="393"/>
      <c r="H299" s="395"/>
      <c r="I299" s="393"/>
      <c r="J299" s="394"/>
      <c r="K299" s="393"/>
      <c r="L299" s="394"/>
      <c r="M299" s="393"/>
      <c r="N299" s="394"/>
      <c r="P299" s="140"/>
    </row>
    <row r="300" spans="2:16" x14ac:dyDescent="0.3">
      <c r="B300" s="307">
        <f t="shared" si="14"/>
        <v>1150</v>
      </c>
      <c r="C300" s="393"/>
      <c r="D300" s="394"/>
      <c r="E300" s="393"/>
      <c r="F300" s="394"/>
      <c r="G300" s="393"/>
      <c r="H300" s="395"/>
      <c r="I300" s="393"/>
      <c r="J300" s="394"/>
      <c r="K300" s="393"/>
      <c r="L300" s="394"/>
      <c r="M300" s="393"/>
      <c r="N300" s="394"/>
      <c r="P300" s="140"/>
    </row>
    <row r="301" spans="2:16" x14ac:dyDescent="0.3">
      <c r="B301" s="307">
        <f t="shared" si="14"/>
        <v>1155</v>
      </c>
      <c r="C301" s="393"/>
      <c r="D301" s="394"/>
      <c r="E301" s="393"/>
      <c r="F301" s="394"/>
      <c r="G301" s="393"/>
      <c r="H301" s="395"/>
      <c r="I301" s="393"/>
      <c r="J301" s="394"/>
      <c r="K301" s="393"/>
      <c r="L301" s="394"/>
      <c r="M301" s="393"/>
      <c r="N301" s="394"/>
      <c r="P301" s="140"/>
    </row>
    <row r="302" spans="2:16" x14ac:dyDescent="0.3">
      <c r="B302" s="307">
        <f t="shared" si="14"/>
        <v>1160</v>
      </c>
      <c r="C302" s="393"/>
      <c r="D302" s="394"/>
      <c r="E302" s="393"/>
      <c r="F302" s="394"/>
      <c r="G302" s="393"/>
      <c r="H302" s="395"/>
      <c r="I302" s="393"/>
      <c r="J302" s="394"/>
      <c r="K302" s="393"/>
      <c r="L302" s="394"/>
      <c r="M302" s="393"/>
      <c r="N302" s="394"/>
      <c r="P302" s="140"/>
    </row>
    <row r="303" spans="2:16" x14ac:dyDescent="0.3">
      <c r="B303" s="306">
        <f t="shared" si="14"/>
        <v>1165</v>
      </c>
      <c r="C303" s="393"/>
      <c r="D303" s="394"/>
      <c r="E303" s="393"/>
      <c r="F303" s="394"/>
      <c r="G303" s="393"/>
      <c r="H303" s="395"/>
      <c r="I303" s="393"/>
      <c r="J303" s="394"/>
      <c r="K303" s="393"/>
      <c r="L303" s="394"/>
      <c r="M303" s="393"/>
      <c r="N303" s="394"/>
      <c r="P303" s="140"/>
    </row>
    <row r="304" spans="2:16" x14ac:dyDescent="0.3">
      <c r="B304" s="307">
        <f t="shared" si="14"/>
        <v>1170</v>
      </c>
      <c r="C304" s="393"/>
      <c r="D304" s="394"/>
      <c r="E304" s="393"/>
      <c r="F304" s="394"/>
      <c r="G304" s="393"/>
      <c r="H304" s="395"/>
      <c r="I304" s="393"/>
      <c r="J304" s="394"/>
      <c r="K304" s="393"/>
      <c r="L304" s="394"/>
      <c r="M304" s="393"/>
      <c r="N304" s="394"/>
      <c r="P304" s="140"/>
    </row>
    <row r="305" spans="2:16" x14ac:dyDescent="0.3">
      <c r="B305" s="307">
        <f t="shared" si="14"/>
        <v>1175</v>
      </c>
      <c r="C305" s="393"/>
      <c r="D305" s="394"/>
      <c r="E305" s="393"/>
      <c r="F305" s="394"/>
      <c r="G305" s="393"/>
      <c r="H305" s="395"/>
      <c r="I305" s="393"/>
      <c r="J305" s="394"/>
      <c r="K305" s="393"/>
      <c r="L305" s="394"/>
      <c r="M305" s="393"/>
      <c r="N305" s="394"/>
      <c r="P305" s="140"/>
    </row>
    <row r="306" spans="2:16" x14ac:dyDescent="0.3">
      <c r="B306" s="307">
        <f t="shared" si="14"/>
        <v>1180</v>
      </c>
      <c r="C306" s="393"/>
      <c r="D306" s="394"/>
      <c r="E306" s="393"/>
      <c r="F306" s="394"/>
      <c r="G306" s="393"/>
      <c r="H306" s="395"/>
      <c r="I306" s="393"/>
      <c r="J306" s="394"/>
      <c r="K306" s="393"/>
      <c r="L306" s="394"/>
      <c r="M306" s="393"/>
      <c r="N306" s="394"/>
      <c r="P306" s="140"/>
    </row>
    <row r="307" spans="2:16" x14ac:dyDescent="0.3">
      <c r="B307" s="306">
        <f t="shared" si="14"/>
        <v>1185</v>
      </c>
      <c r="C307" s="390"/>
      <c r="D307" s="391"/>
      <c r="E307" s="390"/>
      <c r="F307" s="391"/>
      <c r="G307" s="390"/>
      <c r="H307" s="392"/>
      <c r="I307" s="390"/>
      <c r="J307" s="391"/>
      <c r="K307" s="390"/>
      <c r="L307" s="391"/>
      <c r="M307" s="390"/>
      <c r="N307" s="391"/>
      <c r="P307" s="140"/>
    </row>
    <row r="308" spans="2:16" x14ac:dyDescent="0.3">
      <c r="B308" s="307">
        <f t="shared" si="14"/>
        <v>1190</v>
      </c>
      <c r="C308" s="393"/>
      <c r="D308" s="394"/>
      <c r="E308" s="393"/>
      <c r="F308" s="394"/>
      <c r="G308" s="393"/>
      <c r="H308" s="395"/>
      <c r="I308" s="393"/>
      <c r="J308" s="394"/>
      <c r="K308" s="393"/>
      <c r="L308" s="394"/>
      <c r="M308" s="393"/>
      <c r="N308" s="394"/>
      <c r="P308" s="140"/>
    </row>
    <row r="309" spans="2:16" x14ac:dyDescent="0.3">
      <c r="B309" s="307">
        <f t="shared" si="14"/>
        <v>1195</v>
      </c>
      <c r="C309" s="393"/>
      <c r="D309" s="394"/>
      <c r="E309" s="393"/>
      <c r="F309" s="394"/>
      <c r="G309" s="393"/>
      <c r="H309" s="395"/>
      <c r="I309" s="393"/>
      <c r="J309" s="394"/>
      <c r="K309" s="393"/>
      <c r="L309" s="394"/>
      <c r="M309" s="393"/>
      <c r="N309" s="394"/>
      <c r="P309" s="140"/>
    </row>
    <row r="310" spans="2:16" x14ac:dyDescent="0.3">
      <c r="B310" s="307">
        <f t="shared" si="14"/>
        <v>1200</v>
      </c>
      <c r="C310" s="393"/>
      <c r="D310" s="394"/>
      <c r="E310" s="393"/>
      <c r="F310" s="394"/>
      <c r="G310" s="393"/>
      <c r="H310" s="395"/>
      <c r="I310" s="393"/>
      <c r="J310" s="394"/>
      <c r="K310" s="393"/>
      <c r="L310" s="394"/>
      <c r="M310" s="393"/>
      <c r="N310" s="394"/>
      <c r="P310" s="140"/>
    </row>
    <row r="311" spans="2:16" x14ac:dyDescent="0.3">
      <c r="B311" s="307">
        <f t="shared" si="14"/>
        <v>1205</v>
      </c>
      <c r="C311" s="393"/>
      <c r="D311" s="394"/>
      <c r="E311" s="393"/>
      <c r="F311" s="394"/>
      <c r="G311" s="393"/>
      <c r="H311" s="395"/>
      <c r="I311" s="393"/>
      <c r="J311" s="394"/>
      <c r="K311" s="393"/>
      <c r="L311" s="394"/>
      <c r="M311" s="393"/>
      <c r="N311" s="394"/>
      <c r="P311" s="140"/>
    </row>
    <row r="312" spans="2:16" x14ac:dyDescent="0.3">
      <c r="B312" s="306">
        <f t="shared" si="14"/>
        <v>1210</v>
      </c>
      <c r="C312" s="393"/>
      <c r="D312" s="394"/>
      <c r="E312" s="393"/>
      <c r="F312" s="394"/>
      <c r="G312" s="393"/>
      <c r="H312" s="395"/>
      <c r="I312" s="393"/>
      <c r="J312" s="394"/>
      <c r="K312" s="393"/>
      <c r="L312" s="394"/>
      <c r="M312" s="393"/>
      <c r="N312" s="394"/>
      <c r="P312" s="140"/>
    </row>
    <row r="313" spans="2:16" x14ac:dyDescent="0.3">
      <c r="B313" s="307">
        <f t="shared" si="14"/>
        <v>1215</v>
      </c>
      <c r="C313" s="393"/>
      <c r="D313" s="394"/>
      <c r="E313" s="393"/>
      <c r="F313" s="394"/>
      <c r="G313" s="393"/>
      <c r="H313" s="395"/>
      <c r="I313" s="393"/>
      <c r="J313" s="394"/>
      <c r="K313" s="393"/>
      <c r="L313" s="394"/>
      <c r="M313" s="393"/>
      <c r="N313" s="394"/>
      <c r="P313" s="140"/>
    </row>
    <row r="314" spans="2:16" x14ac:dyDescent="0.3">
      <c r="B314" s="307">
        <f t="shared" si="14"/>
        <v>1220</v>
      </c>
      <c r="C314" s="393"/>
      <c r="D314" s="394"/>
      <c r="E314" s="393"/>
      <c r="F314" s="394"/>
      <c r="G314" s="393"/>
      <c r="H314" s="395"/>
      <c r="I314" s="393"/>
      <c r="J314" s="394"/>
      <c r="K314" s="393"/>
      <c r="L314" s="394"/>
      <c r="M314" s="393"/>
      <c r="N314" s="394"/>
      <c r="P314" s="140"/>
    </row>
    <row r="315" spans="2:16" x14ac:dyDescent="0.3">
      <c r="B315" s="307">
        <f t="shared" si="14"/>
        <v>1225</v>
      </c>
      <c r="C315" s="393"/>
      <c r="D315" s="394"/>
      <c r="E315" s="393"/>
      <c r="F315" s="394"/>
      <c r="G315" s="393"/>
      <c r="H315" s="395"/>
      <c r="I315" s="393"/>
      <c r="J315" s="394"/>
      <c r="K315" s="393"/>
      <c r="L315" s="394"/>
      <c r="M315" s="393"/>
      <c r="N315" s="394"/>
      <c r="P315" s="140"/>
    </row>
    <row r="316" spans="2:16" x14ac:dyDescent="0.3">
      <c r="B316" s="306">
        <f t="shared" si="14"/>
        <v>1230</v>
      </c>
      <c r="C316" s="393"/>
      <c r="D316" s="394"/>
      <c r="E316" s="393"/>
      <c r="F316" s="394"/>
      <c r="G316" s="393"/>
      <c r="H316" s="395"/>
      <c r="I316" s="393"/>
      <c r="J316" s="394"/>
      <c r="K316" s="393"/>
      <c r="L316" s="394"/>
      <c r="M316" s="393"/>
      <c r="N316" s="394"/>
      <c r="P316" s="140"/>
    </row>
    <row r="317" spans="2:16" x14ac:dyDescent="0.3">
      <c r="B317" s="307">
        <f t="shared" si="14"/>
        <v>1235</v>
      </c>
      <c r="C317" s="393"/>
      <c r="D317" s="394"/>
      <c r="E317" s="393"/>
      <c r="F317" s="394"/>
      <c r="G317" s="393"/>
      <c r="H317" s="395"/>
      <c r="I317" s="393"/>
      <c r="J317" s="394"/>
      <c r="K317" s="393"/>
      <c r="L317" s="394"/>
      <c r="M317" s="393"/>
      <c r="N317" s="394"/>
      <c r="P317" s="140"/>
    </row>
    <row r="318" spans="2:16" x14ac:dyDescent="0.3">
      <c r="B318" s="307">
        <f t="shared" si="14"/>
        <v>1240</v>
      </c>
      <c r="C318" s="393"/>
      <c r="D318" s="394"/>
      <c r="E318" s="393"/>
      <c r="F318" s="394"/>
      <c r="G318" s="393"/>
      <c r="H318" s="395"/>
      <c r="I318" s="393"/>
      <c r="J318" s="394"/>
      <c r="K318" s="393"/>
      <c r="L318" s="394"/>
      <c r="M318" s="393"/>
      <c r="N318" s="394"/>
      <c r="P318" s="140"/>
    </row>
    <row r="319" spans="2:16" x14ac:dyDescent="0.3">
      <c r="B319" s="307">
        <f t="shared" si="14"/>
        <v>1245</v>
      </c>
      <c r="C319" s="393"/>
      <c r="D319" s="394"/>
      <c r="E319" s="393"/>
      <c r="F319" s="394"/>
      <c r="G319" s="393"/>
      <c r="H319" s="395"/>
      <c r="I319" s="393"/>
      <c r="J319" s="394"/>
      <c r="K319" s="393"/>
      <c r="L319" s="394"/>
      <c r="M319" s="393"/>
      <c r="N319" s="394"/>
      <c r="P319" s="140"/>
    </row>
    <row r="320" spans="2:16" x14ac:dyDescent="0.3">
      <c r="B320" s="307">
        <f t="shared" si="14"/>
        <v>1250</v>
      </c>
      <c r="C320" s="393"/>
      <c r="D320" s="394"/>
      <c r="E320" s="393"/>
      <c r="F320" s="394"/>
      <c r="G320" s="393"/>
      <c r="H320" s="395"/>
      <c r="I320" s="393"/>
      <c r="J320" s="394"/>
      <c r="K320" s="393"/>
      <c r="L320" s="394"/>
      <c r="M320" s="393"/>
      <c r="N320" s="394"/>
      <c r="P320" s="140"/>
    </row>
    <row r="321" spans="2:16" x14ac:dyDescent="0.3">
      <c r="B321" s="306">
        <f t="shared" si="14"/>
        <v>1255</v>
      </c>
      <c r="C321" s="393"/>
      <c r="D321" s="394"/>
      <c r="E321" s="393"/>
      <c r="F321" s="394"/>
      <c r="G321" s="393"/>
      <c r="H321" s="395"/>
      <c r="I321" s="393"/>
      <c r="J321" s="394"/>
      <c r="K321" s="393"/>
      <c r="L321" s="394"/>
      <c r="M321" s="393"/>
      <c r="N321" s="394"/>
      <c r="P321" s="140"/>
    </row>
    <row r="322" spans="2:16" x14ac:dyDescent="0.3">
      <c r="B322" s="307">
        <f t="shared" si="14"/>
        <v>1260</v>
      </c>
      <c r="C322" s="393"/>
      <c r="D322" s="394"/>
      <c r="E322" s="393"/>
      <c r="F322" s="394"/>
      <c r="G322" s="393"/>
      <c r="H322" s="395"/>
      <c r="I322" s="393"/>
      <c r="J322" s="394"/>
      <c r="K322" s="393"/>
      <c r="L322" s="394"/>
      <c r="M322" s="393"/>
      <c r="N322" s="394"/>
      <c r="P322" s="140"/>
    </row>
    <row r="323" spans="2:16" x14ac:dyDescent="0.3">
      <c r="B323" s="307">
        <f t="shared" si="14"/>
        <v>1265</v>
      </c>
      <c r="C323" s="393"/>
      <c r="D323" s="394"/>
      <c r="E323" s="393"/>
      <c r="F323" s="394"/>
      <c r="G323" s="393"/>
      <c r="H323" s="395"/>
      <c r="I323" s="393"/>
      <c r="J323" s="394"/>
      <c r="K323" s="393"/>
      <c r="L323" s="394"/>
      <c r="M323" s="393"/>
      <c r="N323" s="394"/>
      <c r="P323" s="140"/>
    </row>
    <row r="324" spans="2:16" x14ac:dyDescent="0.3">
      <c r="B324" s="307">
        <f t="shared" si="14"/>
        <v>1270</v>
      </c>
      <c r="C324" s="393"/>
      <c r="D324" s="394"/>
      <c r="E324" s="393"/>
      <c r="F324" s="394"/>
      <c r="G324" s="393"/>
      <c r="H324" s="395"/>
      <c r="I324" s="393"/>
      <c r="J324" s="394"/>
      <c r="K324" s="393"/>
      <c r="L324" s="394"/>
      <c r="M324" s="393"/>
      <c r="N324" s="394"/>
      <c r="P324" s="140"/>
    </row>
    <row r="325" spans="2:16" x14ac:dyDescent="0.3">
      <c r="B325" s="306">
        <f t="shared" si="14"/>
        <v>1275</v>
      </c>
      <c r="C325" s="393"/>
      <c r="D325" s="394"/>
      <c r="E325" s="393"/>
      <c r="F325" s="394"/>
      <c r="G325" s="393"/>
      <c r="H325" s="395"/>
      <c r="I325" s="393"/>
      <c r="J325" s="394"/>
      <c r="K325" s="393"/>
      <c r="L325" s="394"/>
      <c r="M325" s="393"/>
      <c r="N325" s="394"/>
      <c r="P325" s="140"/>
    </row>
    <row r="326" spans="2:16" x14ac:dyDescent="0.3">
      <c r="B326" s="307">
        <f t="shared" si="14"/>
        <v>1280</v>
      </c>
      <c r="C326" s="393"/>
      <c r="D326" s="394"/>
      <c r="E326" s="393"/>
      <c r="F326" s="394"/>
      <c r="G326" s="393"/>
      <c r="H326" s="395"/>
      <c r="I326" s="393"/>
      <c r="J326" s="394"/>
      <c r="K326" s="393"/>
      <c r="L326" s="394"/>
      <c r="M326" s="393"/>
      <c r="N326" s="394"/>
      <c r="P326" s="140"/>
    </row>
    <row r="327" spans="2:16" x14ac:dyDescent="0.3">
      <c r="B327" s="307">
        <f t="shared" si="14"/>
        <v>1285</v>
      </c>
      <c r="C327" s="393"/>
      <c r="D327" s="394"/>
      <c r="E327" s="393"/>
      <c r="F327" s="394"/>
      <c r="G327" s="393"/>
      <c r="H327" s="395"/>
      <c r="I327" s="393"/>
      <c r="J327" s="394"/>
      <c r="K327" s="393"/>
      <c r="L327" s="394"/>
      <c r="M327" s="393"/>
      <c r="N327" s="394"/>
      <c r="P327" s="140"/>
    </row>
    <row r="328" spans="2:16" x14ac:dyDescent="0.3">
      <c r="B328" s="307">
        <f t="shared" si="14"/>
        <v>1290</v>
      </c>
      <c r="C328" s="393"/>
      <c r="D328" s="394"/>
      <c r="E328" s="393"/>
      <c r="F328" s="394"/>
      <c r="G328" s="393"/>
      <c r="H328" s="395"/>
      <c r="I328" s="393"/>
      <c r="J328" s="394"/>
      <c r="K328" s="393"/>
      <c r="L328" s="394"/>
      <c r="M328" s="393"/>
      <c r="N328" s="394"/>
      <c r="P328" s="140"/>
    </row>
    <row r="329" spans="2:16" x14ac:dyDescent="0.3">
      <c r="B329" s="307">
        <f t="shared" si="14"/>
        <v>1295</v>
      </c>
      <c r="C329" s="393"/>
      <c r="D329" s="394"/>
      <c r="E329" s="393"/>
      <c r="F329" s="394"/>
      <c r="G329" s="393"/>
      <c r="H329" s="395"/>
      <c r="I329" s="393"/>
      <c r="J329" s="394"/>
      <c r="K329" s="393"/>
      <c r="L329" s="394"/>
      <c r="M329" s="393"/>
      <c r="N329" s="394"/>
      <c r="P329" s="140"/>
    </row>
    <row r="330" spans="2:16" x14ac:dyDescent="0.3">
      <c r="B330" s="306">
        <f t="shared" si="14"/>
        <v>1300</v>
      </c>
      <c r="C330" s="393"/>
      <c r="D330" s="394"/>
      <c r="E330" s="393"/>
      <c r="F330" s="394"/>
      <c r="G330" s="393"/>
      <c r="H330" s="395"/>
      <c r="I330" s="393"/>
      <c r="J330" s="394"/>
      <c r="K330" s="393"/>
      <c r="L330" s="394"/>
      <c r="M330" s="393"/>
      <c r="N330" s="394"/>
      <c r="P330" s="140"/>
    </row>
    <row r="331" spans="2:16" x14ac:dyDescent="0.3">
      <c r="B331" s="307">
        <f t="shared" ref="B331:B394" si="15">B330+5</f>
        <v>1305</v>
      </c>
      <c r="C331" s="393"/>
      <c r="D331" s="394"/>
      <c r="E331" s="393"/>
      <c r="F331" s="394"/>
      <c r="G331" s="393"/>
      <c r="H331" s="395"/>
      <c r="I331" s="393"/>
      <c r="J331" s="394"/>
      <c r="K331" s="393"/>
      <c r="L331" s="394"/>
      <c r="M331" s="393"/>
      <c r="N331" s="394"/>
      <c r="P331" s="140"/>
    </row>
    <row r="332" spans="2:16" x14ac:dyDescent="0.3">
      <c r="B332" s="307">
        <f t="shared" si="15"/>
        <v>1310</v>
      </c>
      <c r="C332" s="393"/>
      <c r="D332" s="394"/>
      <c r="E332" s="393"/>
      <c r="F332" s="394"/>
      <c r="G332" s="393"/>
      <c r="H332" s="395"/>
      <c r="I332" s="393"/>
      <c r="J332" s="394"/>
      <c r="K332" s="393"/>
      <c r="L332" s="394"/>
      <c r="M332" s="393"/>
      <c r="N332" s="394"/>
      <c r="P332" s="140"/>
    </row>
    <row r="333" spans="2:16" x14ac:dyDescent="0.3">
      <c r="B333" s="307">
        <f t="shared" si="15"/>
        <v>1315</v>
      </c>
      <c r="C333" s="393"/>
      <c r="D333" s="394"/>
      <c r="E333" s="393"/>
      <c r="F333" s="394"/>
      <c r="G333" s="393"/>
      <c r="H333" s="395"/>
      <c r="I333" s="393"/>
      <c r="J333" s="394"/>
      <c r="K333" s="393"/>
      <c r="L333" s="394"/>
      <c r="M333" s="393"/>
      <c r="N333" s="394"/>
      <c r="P333" s="140"/>
    </row>
    <row r="334" spans="2:16" x14ac:dyDescent="0.3">
      <c r="B334" s="306">
        <f t="shared" si="15"/>
        <v>1320</v>
      </c>
      <c r="C334" s="393"/>
      <c r="D334" s="394"/>
      <c r="E334" s="393"/>
      <c r="F334" s="394"/>
      <c r="G334" s="393"/>
      <c r="H334" s="395"/>
      <c r="I334" s="393"/>
      <c r="J334" s="394"/>
      <c r="K334" s="393"/>
      <c r="L334" s="394"/>
      <c r="M334" s="393"/>
      <c r="N334" s="394"/>
      <c r="P334" s="140"/>
    </row>
    <row r="335" spans="2:16" x14ac:dyDescent="0.3">
      <c r="B335" s="307">
        <f t="shared" si="15"/>
        <v>1325</v>
      </c>
      <c r="C335" s="393"/>
      <c r="D335" s="394"/>
      <c r="E335" s="393"/>
      <c r="F335" s="394"/>
      <c r="G335" s="393"/>
      <c r="H335" s="395"/>
      <c r="I335" s="393"/>
      <c r="J335" s="394"/>
      <c r="K335" s="393"/>
      <c r="L335" s="394"/>
      <c r="M335" s="393"/>
      <c r="N335" s="394"/>
      <c r="P335" s="140"/>
    </row>
    <row r="336" spans="2:16" x14ac:dyDescent="0.3">
      <c r="B336" s="307">
        <f t="shared" si="15"/>
        <v>1330</v>
      </c>
      <c r="C336" s="393"/>
      <c r="D336" s="394"/>
      <c r="E336" s="393"/>
      <c r="F336" s="394"/>
      <c r="G336" s="393"/>
      <c r="H336" s="395"/>
      <c r="I336" s="393"/>
      <c r="J336" s="394"/>
      <c r="K336" s="393"/>
      <c r="L336" s="394"/>
      <c r="M336" s="393"/>
      <c r="N336" s="394"/>
      <c r="P336" s="140"/>
    </row>
    <row r="337" spans="2:16" x14ac:dyDescent="0.3">
      <c r="B337" s="307">
        <f t="shared" si="15"/>
        <v>1335</v>
      </c>
      <c r="C337" s="393"/>
      <c r="D337" s="394"/>
      <c r="E337" s="393"/>
      <c r="F337" s="394"/>
      <c r="G337" s="393"/>
      <c r="H337" s="395"/>
      <c r="I337" s="393"/>
      <c r="J337" s="394"/>
      <c r="K337" s="393"/>
      <c r="L337" s="394"/>
      <c r="M337" s="393"/>
      <c r="N337" s="394"/>
      <c r="P337" s="140"/>
    </row>
    <row r="338" spans="2:16" x14ac:dyDescent="0.3">
      <c r="B338" s="307">
        <f t="shared" si="15"/>
        <v>1340</v>
      </c>
      <c r="C338" s="393"/>
      <c r="D338" s="394"/>
      <c r="E338" s="393"/>
      <c r="F338" s="394"/>
      <c r="G338" s="393"/>
      <c r="H338" s="395"/>
      <c r="I338" s="393"/>
      <c r="J338" s="394"/>
      <c r="K338" s="393"/>
      <c r="L338" s="394"/>
      <c r="M338" s="393"/>
      <c r="N338" s="394"/>
      <c r="P338" s="140"/>
    </row>
    <row r="339" spans="2:16" x14ac:dyDescent="0.3">
      <c r="B339" s="306">
        <f t="shared" si="15"/>
        <v>1345</v>
      </c>
      <c r="C339" s="393"/>
      <c r="D339" s="394"/>
      <c r="E339" s="393"/>
      <c r="F339" s="394"/>
      <c r="G339" s="393"/>
      <c r="H339" s="395"/>
      <c r="I339" s="393"/>
      <c r="J339" s="394"/>
      <c r="K339" s="393"/>
      <c r="L339" s="394"/>
      <c r="M339" s="393"/>
      <c r="N339" s="394"/>
      <c r="P339" s="140"/>
    </row>
    <row r="340" spans="2:16" x14ac:dyDescent="0.3">
      <c r="B340" s="307">
        <f t="shared" si="15"/>
        <v>1350</v>
      </c>
      <c r="C340" s="393"/>
      <c r="D340" s="394"/>
      <c r="E340" s="393"/>
      <c r="F340" s="394"/>
      <c r="G340" s="393"/>
      <c r="H340" s="395"/>
      <c r="I340" s="393"/>
      <c r="J340" s="394"/>
      <c r="K340" s="393"/>
      <c r="L340" s="394"/>
      <c r="M340" s="393"/>
      <c r="N340" s="394"/>
      <c r="P340" s="140"/>
    </row>
    <row r="341" spans="2:16" x14ac:dyDescent="0.3">
      <c r="B341" s="307">
        <f t="shared" si="15"/>
        <v>1355</v>
      </c>
      <c r="C341" s="393"/>
      <c r="D341" s="394"/>
      <c r="E341" s="393"/>
      <c r="F341" s="394"/>
      <c r="G341" s="393"/>
      <c r="H341" s="395"/>
      <c r="I341" s="393"/>
      <c r="J341" s="394"/>
      <c r="K341" s="393"/>
      <c r="L341" s="394"/>
      <c r="M341" s="393"/>
      <c r="N341" s="394"/>
      <c r="P341" s="140"/>
    </row>
    <row r="342" spans="2:16" x14ac:dyDescent="0.3">
      <c r="B342" s="307">
        <f t="shared" si="15"/>
        <v>1360</v>
      </c>
      <c r="C342" s="393"/>
      <c r="D342" s="394"/>
      <c r="E342" s="393"/>
      <c r="F342" s="394"/>
      <c r="G342" s="393"/>
      <c r="H342" s="395"/>
      <c r="I342" s="393"/>
      <c r="J342" s="394"/>
      <c r="K342" s="393"/>
      <c r="L342" s="394"/>
      <c r="M342" s="393"/>
      <c r="N342" s="394"/>
      <c r="P342" s="140"/>
    </row>
    <row r="343" spans="2:16" x14ac:dyDescent="0.3">
      <c r="B343" s="306">
        <f t="shared" si="15"/>
        <v>1365</v>
      </c>
      <c r="C343" s="393"/>
      <c r="D343" s="394"/>
      <c r="E343" s="393"/>
      <c r="F343" s="394"/>
      <c r="G343" s="393"/>
      <c r="H343" s="395"/>
      <c r="I343" s="393"/>
      <c r="J343" s="394"/>
      <c r="K343" s="393"/>
      <c r="L343" s="394"/>
      <c r="M343" s="393"/>
      <c r="N343" s="394"/>
      <c r="P343" s="140"/>
    </row>
    <row r="344" spans="2:16" x14ac:dyDescent="0.3">
      <c r="B344" s="307">
        <f t="shared" si="15"/>
        <v>1370</v>
      </c>
      <c r="C344" s="393"/>
      <c r="D344" s="394"/>
      <c r="E344" s="393"/>
      <c r="F344" s="394"/>
      <c r="G344" s="393"/>
      <c r="H344" s="395"/>
      <c r="I344" s="393"/>
      <c r="J344" s="394"/>
      <c r="K344" s="393"/>
      <c r="L344" s="394"/>
      <c r="M344" s="393"/>
      <c r="N344" s="394"/>
      <c r="P344" s="140"/>
    </row>
    <row r="345" spans="2:16" x14ac:dyDescent="0.3">
      <c r="B345" s="307">
        <f t="shared" si="15"/>
        <v>1375</v>
      </c>
      <c r="C345" s="393"/>
      <c r="D345" s="394"/>
      <c r="E345" s="393"/>
      <c r="F345" s="394"/>
      <c r="G345" s="393"/>
      <c r="H345" s="395"/>
      <c r="I345" s="393"/>
      <c r="J345" s="394"/>
      <c r="K345" s="393"/>
      <c r="L345" s="394"/>
      <c r="M345" s="393"/>
      <c r="N345" s="394"/>
      <c r="P345" s="140"/>
    </row>
    <row r="346" spans="2:16" x14ac:dyDescent="0.3">
      <c r="B346" s="307">
        <f t="shared" si="15"/>
        <v>1380</v>
      </c>
      <c r="C346" s="393"/>
      <c r="D346" s="394"/>
      <c r="E346" s="393"/>
      <c r="F346" s="394"/>
      <c r="G346" s="393"/>
      <c r="H346" s="395"/>
      <c r="I346" s="393"/>
      <c r="J346" s="394"/>
      <c r="K346" s="393"/>
      <c r="L346" s="394"/>
      <c r="M346" s="393"/>
      <c r="N346" s="394"/>
      <c r="P346" s="140"/>
    </row>
    <row r="347" spans="2:16" x14ac:dyDescent="0.3">
      <c r="B347" s="307">
        <f t="shared" si="15"/>
        <v>1385</v>
      </c>
      <c r="C347" s="393"/>
      <c r="D347" s="394"/>
      <c r="E347" s="393"/>
      <c r="F347" s="394"/>
      <c r="G347" s="393"/>
      <c r="H347" s="395"/>
      <c r="I347" s="393"/>
      <c r="J347" s="394"/>
      <c r="K347" s="393"/>
      <c r="L347" s="394"/>
      <c r="M347" s="393"/>
      <c r="N347" s="394"/>
      <c r="P347" s="140"/>
    </row>
    <row r="348" spans="2:16" x14ac:dyDescent="0.3">
      <c r="B348" s="306">
        <f t="shared" si="15"/>
        <v>1390</v>
      </c>
      <c r="C348" s="393"/>
      <c r="D348" s="394"/>
      <c r="E348" s="393"/>
      <c r="F348" s="394"/>
      <c r="G348" s="393"/>
      <c r="H348" s="395"/>
      <c r="I348" s="393"/>
      <c r="J348" s="394"/>
      <c r="K348" s="393"/>
      <c r="L348" s="394"/>
      <c r="M348" s="393"/>
      <c r="N348" s="394"/>
      <c r="P348" s="140"/>
    </row>
    <row r="349" spans="2:16" x14ac:dyDescent="0.3">
      <c r="B349" s="307">
        <f t="shared" si="15"/>
        <v>1395</v>
      </c>
      <c r="C349" s="393"/>
      <c r="D349" s="394"/>
      <c r="E349" s="393"/>
      <c r="F349" s="394"/>
      <c r="G349" s="393"/>
      <c r="H349" s="395"/>
      <c r="I349" s="393"/>
      <c r="J349" s="394"/>
      <c r="K349" s="393"/>
      <c r="L349" s="394"/>
      <c r="M349" s="393"/>
      <c r="N349" s="394"/>
      <c r="P349" s="140"/>
    </row>
    <row r="350" spans="2:16" x14ac:dyDescent="0.3">
      <c r="B350" s="307">
        <f t="shared" si="15"/>
        <v>1400</v>
      </c>
      <c r="C350" s="393"/>
      <c r="D350" s="394"/>
      <c r="E350" s="393"/>
      <c r="F350" s="394"/>
      <c r="G350" s="393"/>
      <c r="H350" s="395"/>
      <c r="I350" s="393"/>
      <c r="J350" s="394"/>
      <c r="K350" s="393"/>
      <c r="L350" s="394"/>
      <c r="M350" s="393"/>
      <c r="N350" s="394"/>
      <c r="P350" s="140"/>
    </row>
    <row r="351" spans="2:16" x14ac:dyDescent="0.3">
      <c r="B351" s="307">
        <f t="shared" si="15"/>
        <v>1405</v>
      </c>
      <c r="C351" s="393"/>
      <c r="D351" s="394"/>
      <c r="E351" s="393"/>
      <c r="F351" s="394"/>
      <c r="G351" s="393"/>
      <c r="H351" s="395"/>
      <c r="I351" s="393"/>
      <c r="J351" s="394"/>
      <c r="K351" s="393"/>
      <c r="L351" s="394"/>
      <c r="M351" s="393"/>
      <c r="N351" s="394"/>
      <c r="P351" s="140"/>
    </row>
    <row r="352" spans="2:16" x14ac:dyDescent="0.3">
      <c r="B352" s="306">
        <f t="shared" si="15"/>
        <v>1410</v>
      </c>
      <c r="C352" s="393"/>
      <c r="D352" s="394"/>
      <c r="E352" s="393"/>
      <c r="F352" s="394"/>
      <c r="G352" s="393"/>
      <c r="H352" s="395"/>
      <c r="I352" s="393"/>
      <c r="J352" s="394"/>
      <c r="K352" s="393"/>
      <c r="L352" s="394"/>
      <c r="M352" s="393"/>
      <c r="N352" s="394"/>
      <c r="P352" s="140"/>
    </row>
    <row r="353" spans="2:16" x14ac:dyDescent="0.3">
      <c r="B353" s="307">
        <f t="shared" si="15"/>
        <v>1415</v>
      </c>
      <c r="C353" s="393"/>
      <c r="D353" s="394"/>
      <c r="E353" s="393"/>
      <c r="F353" s="394"/>
      <c r="G353" s="393"/>
      <c r="H353" s="395"/>
      <c r="I353" s="393"/>
      <c r="J353" s="394"/>
      <c r="K353" s="393"/>
      <c r="L353" s="394"/>
      <c r="M353" s="393"/>
      <c r="N353" s="394"/>
      <c r="P353" s="140"/>
    </row>
    <row r="354" spans="2:16" x14ac:dyDescent="0.3">
      <c r="B354" s="307">
        <f t="shared" si="15"/>
        <v>1420</v>
      </c>
      <c r="C354" s="393"/>
      <c r="D354" s="394"/>
      <c r="E354" s="393"/>
      <c r="F354" s="394"/>
      <c r="G354" s="393"/>
      <c r="H354" s="395"/>
      <c r="I354" s="393"/>
      <c r="J354" s="394"/>
      <c r="K354" s="393"/>
      <c r="L354" s="394"/>
      <c r="M354" s="393"/>
      <c r="N354" s="394"/>
      <c r="P354" s="140"/>
    </row>
    <row r="355" spans="2:16" x14ac:dyDescent="0.3">
      <c r="B355" s="307">
        <f t="shared" si="15"/>
        <v>1425</v>
      </c>
      <c r="C355" s="393"/>
      <c r="D355" s="394"/>
      <c r="E355" s="393"/>
      <c r="F355" s="394"/>
      <c r="G355" s="393"/>
      <c r="H355" s="395"/>
      <c r="I355" s="393"/>
      <c r="J355" s="394"/>
      <c r="K355" s="393"/>
      <c r="L355" s="394"/>
      <c r="M355" s="393"/>
      <c r="N355" s="394"/>
      <c r="P355" s="140"/>
    </row>
    <row r="356" spans="2:16" x14ac:dyDescent="0.3">
      <c r="B356" s="307">
        <f t="shared" si="15"/>
        <v>1430</v>
      </c>
      <c r="C356" s="393"/>
      <c r="D356" s="394"/>
      <c r="E356" s="393"/>
      <c r="F356" s="394"/>
      <c r="G356" s="393"/>
      <c r="H356" s="395"/>
      <c r="I356" s="393"/>
      <c r="J356" s="394"/>
      <c r="K356" s="393"/>
      <c r="L356" s="394"/>
      <c r="M356" s="393"/>
      <c r="N356" s="394"/>
      <c r="P356" s="140"/>
    </row>
    <row r="357" spans="2:16" x14ac:dyDescent="0.3">
      <c r="B357" s="306">
        <f t="shared" si="15"/>
        <v>1435</v>
      </c>
      <c r="C357" s="393"/>
      <c r="D357" s="394"/>
      <c r="E357" s="393"/>
      <c r="F357" s="394"/>
      <c r="G357" s="393"/>
      <c r="H357" s="395"/>
      <c r="I357" s="393"/>
      <c r="J357" s="394"/>
      <c r="K357" s="393"/>
      <c r="L357" s="394"/>
      <c r="M357" s="393"/>
      <c r="N357" s="394"/>
      <c r="P357" s="140"/>
    </row>
    <row r="358" spans="2:16" x14ac:dyDescent="0.3">
      <c r="B358" s="307">
        <f t="shared" si="15"/>
        <v>1440</v>
      </c>
      <c r="C358" s="393"/>
      <c r="D358" s="394"/>
      <c r="E358" s="393"/>
      <c r="F358" s="394"/>
      <c r="G358" s="393"/>
      <c r="H358" s="395"/>
      <c r="I358" s="393"/>
      <c r="J358" s="394"/>
      <c r="K358" s="393"/>
      <c r="L358" s="394"/>
      <c r="M358" s="393"/>
      <c r="N358" s="394"/>
      <c r="P358" s="140"/>
    </row>
    <row r="359" spans="2:16" x14ac:dyDescent="0.3">
      <c r="B359" s="307">
        <f t="shared" si="15"/>
        <v>1445</v>
      </c>
      <c r="C359" s="393"/>
      <c r="D359" s="394"/>
      <c r="E359" s="393"/>
      <c r="F359" s="394"/>
      <c r="G359" s="393"/>
      <c r="H359" s="395"/>
      <c r="I359" s="393"/>
      <c r="J359" s="394"/>
      <c r="K359" s="393"/>
      <c r="L359" s="394"/>
      <c r="M359" s="393"/>
      <c r="N359" s="394"/>
      <c r="P359" s="140"/>
    </row>
    <row r="360" spans="2:16" x14ac:dyDescent="0.3">
      <c r="B360" s="307">
        <f t="shared" si="15"/>
        <v>1450</v>
      </c>
      <c r="C360" s="393"/>
      <c r="D360" s="394"/>
      <c r="E360" s="393"/>
      <c r="F360" s="394"/>
      <c r="G360" s="393"/>
      <c r="H360" s="395"/>
      <c r="I360" s="393"/>
      <c r="J360" s="394"/>
      <c r="K360" s="393"/>
      <c r="L360" s="394"/>
      <c r="M360" s="393"/>
      <c r="N360" s="394"/>
      <c r="P360" s="140"/>
    </row>
    <row r="361" spans="2:16" x14ac:dyDescent="0.3">
      <c r="B361" s="306">
        <f t="shared" si="15"/>
        <v>1455</v>
      </c>
      <c r="C361" s="393"/>
      <c r="D361" s="394"/>
      <c r="E361" s="393"/>
      <c r="F361" s="394"/>
      <c r="G361" s="393"/>
      <c r="H361" s="395"/>
      <c r="I361" s="393"/>
      <c r="J361" s="394"/>
      <c r="K361" s="393"/>
      <c r="L361" s="394"/>
      <c r="M361" s="393"/>
      <c r="N361" s="394"/>
      <c r="P361" s="140"/>
    </row>
    <row r="362" spans="2:16" x14ac:dyDescent="0.3">
      <c r="B362" s="307">
        <f t="shared" si="15"/>
        <v>1460</v>
      </c>
      <c r="C362" s="393"/>
      <c r="D362" s="394"/>
      <c r="E362" s="393"/>
      <c r="F362" s="394"/>
      <c r="G362" s="393"/>
      <c r="H362" s="395"/>
      <c r="I362" s="393"/>
      <c r="J362" s="394"/>
      <c r="K362" s="393"/>
      <c r="L362" s="394"/>
      <c r="M362" s="393"/>
      <c r="N362" s="394"/>
      <c r="P362" s="140"/>
    </row>
    <row r="363" spans="2:16" x14ac:dyDescent="0.3">
      <c r="B363" s="307">
        <f t="shared" si="15"/>
        <v>1465</v>
      </c>
      <c r="C363" s="393"/>
      <c r="D363" s="394"/>
      <c r="E363" s="393"/>
      <c r="F363" s="394"/>
      <c r="G363" s="393"/>
      <c r="H363" s="395"/>
      <c r="I363" s="393"/>
      <c r="J363" s="394"/>
      <c r="K363" s="393"/>
      <c r="L363" s="394"/>
      <c r="M363" s="393"/>
      <c r="N363" s="394"/>
      <c r="P363" s="140"/>
    </row>
    <row r="364" spans="2:16" x14ac:dyDescent="0.3">
      <c r="B364" s="307">
        <f t="shared" si="15"/>
        <v>1470</v>
      </c>
      <c r="C364" s="393"/>
      <c r="D364" s="394"/>
      <c r="E364" s="393"/>
      <c r="F364" s="394"/>
      <c r="G364" s="393"/>
      <c r="H364" s="395"/>
      <c r="I364" s="393"/>
      <c r="J364" s="394"/>
      <c r="K364" s="393"/>
      <c r="L364" s="394"/>
      <c r="M364" s="393"/>
      <c r="N364" s="394"/>
      <c r="P364" s="140"/>
    </row>
    <row r="365" spans="2:16" x14ac:dyDescent="0.3">
      <c r="B365" s="307">
        <f t="shared" si="15"/>
        <v>1475</v>
      </c>
      <c r="C365" s="393"/>
      <c r="D365" s="394"/>
      <c r="E365" s="393"/>
      <c r="F365" s="394"/>
      <c r="G365" s="393"/>
      <c r="H365" s="395"/>
      <c r="I365" s="393"/>
      <c r="J365" s="394"/>
      <c r="K365" s="393"/>
      <c r="L365" s="394"/>
      <c r="M365" s="393"/>
      <c r="N365" s="394"/>
      <c r="P365" s="140"/>
    </row>
    <row r="366" spans="2:16" x14ac:dyDescent="0.3">
      <c r="B366" s="306">
        <f t="shared" si="15"/>
        <v>1480</v>
      </c>
      <c r="C366" s="393"/>
      <c r="D366" s="394"/>
      <c r="E366" s="393"/>
      <c r="F366" s="394"/>
      <c r="G366" s="393"/>
      <c r="H366" s="395"/>
      <c r="I366" s="393"/>
      <c r="J366" s="394"/>
      <c r="K366" s="393"/>
      <c r="L366" s="394"/>
      <c r="M366" s="393"/>
      <c r="N366" s="394"/>
      <c r="P366" s="140"/>
    </row>
    <row r="367" spans="2:16" x14ac:dyDescent="0.3">
      <c r="B367" s="307">
        <f t="shared" si="15"/>
        <v>1485</v>
      </c>
      <c r="C367" s="393"/>
      <c r="D367" s="394"/>
      <c r="E367" s="393"/>
      <c r="F367" s="394"/>
      <c r="G367" s="393"/>
      <c r="H367" s="395"/>
      <c r="I367" s="393"/>
      <c r="J367" s="394"/>
      <c r="K367" s="393"/>
      <c r="L367" s="394"/>
      <c r="M367" s="393"/>
      <c r="N367" s="394"/>
      <c r="P367" s="140"/>
    </row>
    <row r="368" spans="2:16" x14ac:dyDescent="0.3">
      <c r="B368" s="307">
        <f t="shared" si="15"/>
        <v>1490</v>
      </c>
      <c r="C368" s="393"/>
      <c r="D368" s="394"/>
      <c r="E368" s="393"/>
      <c r="F368" s="394"/>
      <c r="G368" s="393"/>
      <c r="H368" s="395"/>
      <c r="I368" s="393"/>
      <c r="J368" s="394"/>
      <c r="K368" s="393"/>
      <c r="L368" s="394"/>
      <c r="M368" s="393"/>
      <c r="N368" s="394"/>
      <c r="P368" s="140"/>
    </row>
    <row r="369" spans="2:16" x14ac:dyDescent="0.3">
      <c r="B369" s="307">
        <f t="shared" si="15"/>
        <v>1495</v>
      </c>
      <c r="C369" s="393"/>
      <c r="D369" s="394"/>
      <c r="E369" s="393"/>
      <c r="F369" s="394"/>
      <c r="G369" s="393"/>
      <c r="H369" s="395"/>
      <c r="I369" s="393"/>
      <c r="J369" s="394"/>
      <c r="K369" s="393"/>
      <c r="L369" s="394"/>
      <c r="M369" s="393"/>
      <c r="N369" s="394"/>
      <c r="P369" s="140"/>
    </row>
    <row r="370" spans="2:16" x14ac:dyDescent="0.3">
      <c r="B370" s="306">
        <f t="shared" si="15"/>
        <v>1500</v>
      </c>
      <c r="C370" s="393"/>
      <c r="D370" s="394"/>
      <c r="E370" s="393"/>
      <c r="F370" s="394"/>
      <c r="G370" s="393"/>
      <c r="H370" s="395"/>
      <c r="I370" s="393"/>
      <c r="J370" s="394"/>
      <c r="K370" s="393"/>
      <c r="L370" s="394"/>
      <c r="M370" s="393"/>
      <c r="N370" s="394"/>
      <c r="P370" s="140"/>
    </row>
    <row r="371" spans="2:16" x14ac:dyDescent="0.3">
      <c r="B371" s="307">
        <f t="shared" si="15"/>
        <v>1505</v>
      </c>
      <c r="C371" s="393"/>
      <c r="D371" s="394"/>
      <c r="E371" s="393"/>
      <c r="F371" s="394"/>
      <c r="G371" s="393"/>
      <c r="H371" s="395"/>
      <c r="I371" s="393"/>
      <c r="J371" s="394"/>
      <c r="K371" s="393"/>
      <c r="L371" s="394"/>
      <c r="M371" s="393"/>
      <c r="N371" s="394"/>
      <c r="P371" s="140"/>
    </row>
    <row r="372" spans="2:16" x14ac:dyDescent="0.3">
      <c r="B372" s="307">
        <f t="shared" si="15"/>
        <v>1510</v>
      </c>
      <c r="C372" s="393"/>
      <c r="D372" s="394"/>
      <c r="E372" s="393"/>
      <c r="F372" s="394"/>
      <c r="G372" s="393"/>
      <c r="H372" s="395"/>
      <c r="I372" s="393"/>
      <c r="J372" s="394"/>
      <c r="K372" s="393"/>
      <c r="L372" s="394"/>
      <c r="M372" s="393"/>
      <c r="N372" s="394"/>
      <c r="P372" s="140"/>
    </row>
    <row r="373" spans="2:16" x14ac:dyDescent="0.3">
      <c r="B373" s="307">
        <f t="shared" si="15"/>
        <v>1515</v>
      </c>
      <c r="C373" s="393"/>
      <c r="D373" s="394"/>
      <c r="E373" s="393"/>
      <c r="F373" s="394"/>
      <c r="G373" s="393"/>
      <c r="H373" s="395"/>
      <c r="I373" s="393"/>
      <c r="J373" s="394"/>
      <c r="K373" s="393"/>
      <c r="L373" s="394"/>
      <c r="M373" s="393"/>
      <c r="N373" s="394"/>
      <c r="P373" s="140"/>
    </row>
    <row r="374" spans="2:16" x14ac:dyDescent="0.3">
      <c r="B374" s="307">
        <f t="shared" si="15"/>
        <v>1520</v>
      </c>
      <c r="C374" s="393"/>
      <c r="D374" s="394"/>
      <c r="E374" s="393"/>
      <c r="F374" s="394"/>
      <c r="G374" s="393"/>
      <c r="H374" s="395"/>
      <c r="I374" s="393"/>
      <c r="J374" s="394"/>
      <c r="K374" s="393"/>
      <c r="L374" s="394"/>
      <c r="M374" s="393"/>
      <c r="N374" s="394"/>
      <c r="P374" s="140"/>
    </row>
    <row r="375" spans="2:16" x14ac:dyDescent="0.3">
      <c r="B375" s="306">
        <f t="shared" si="15"/>
        <v>1525</v>
      </c>
      <c r="C375" s="393"/>
      <c r="D375" s="394"/>
      <c r="E375" s="393"/>
      <c r="F375" s="394"/>
      <c r="G375" s="393"/>
      <c r="H375" s="395"/>
      <c r="I375" s="393"/>
      <c r="J375" s="394"/>
      <c r="K375" s="393"/>
      <c r="L375" s="394"/>
      <c r="M375" s="393"/>
      <c r="N375" s="394"/>
      <c r="P375" s="140"/>
    </row>
    <row r="376" spans="2:16" x14ac:dyDescent="0.3">
      <c r="B376" s="307">
        <f t="shared" si="15"/>
        <v>1530</v>
      </c>
      <c r="C376" s="393"/>
      <c r="D376" s="394"/>
      <c r="E376" s="393"/>
      <c r="F376" s="394"/>
      <c r="G376" s="393"/>
      <c r="H376" s="395"/>
      <c r="I376" s="393"/>
      <c r="J376" s="394"/>
      <c r="K376" s="393"/>
      <c r="L376" s="394"/>
      <c r="M376" s="393"/>
      <c r="N376" s="394"/>
      <c r="P376" s="140"/>
    </row>
    <row r="377" spans="2:16" x14ac:dyDescent="0.3">
      <c r="B377" s="307">
        <f t="shared" si="15"/>
        <v>1535</v>
      </c>
      <c r="C377" s="393"/>
      <c r="D377" s="394"/>
      <c r="E377" s="393"/>
      <c r="F377" s="394"/>
      <c r="G377" s="393"/>
      <c r="H377" s="395"/>
      <c r="I377" s="393"/>
      <c r="J377" s="394"/>
      <c r="K377" s="393"/>
      <c r="L377" s="394"/>
      <c r="M377" s="393"/>
      <c r="N377" s="394"/>
      <c r="P377" s="140"/>
    </row>
    <row r="378" spans="2:16" x14ac:dyDescent="0.3">
      <c r="B378" s="307">
        <f t="shared" si="15"/>
        <v>1540</v>
      </c>
      <c r="C378" s="393"/>
      <c r="D378" s="394"/>
      <c r="E378" s="393"/>
      <c r="F378" s="394"/>
      <c r="G378" s="393"/>
      <c r="H378" s="395"/>
      <c r="I378" s="393"/>
      <c r="J378" s="394"/>
      <c r="K378" s="393"/>
      <c r="L378" s="394"/>
      <c r="M378" s="393"/>
      <c r="N378" s="394"/>
      <c r="P378" s="140"/>
    </row>
    <row r="379" spans="2:16" x14ac:dyDescent="0.3">
      <c r="B379" s="306">
        <f t="shared" si="15"/>
        <v>1545</v>
      </c>
      <c r="C379" s="393"/>
      <c r="D379" s="394"/>
      <c r="E379" s="393"/>
      <c r="F379" s="394"/>
      <c r="G379" s="393"/>
      <c r="H379" s="395"/>
      <c r="I379" s="393"/>
      <c r="J379" s="394"/>
      <c r="K379" s="393"/>
      <c r="L379" s="394"/>
      <c r="M379" s="393"/>
      <c r="N379" s="394"/>
      <c r="P379" s="140"/>
    </row>
    <row r="380" spans="2:16" x14ac:dyDescent="0.3">
      <c r="B380" s="307">
        <f t="shared" si="15"/>
        <v>1550</v>
      </c>
      <c r="C380" s="393"/>
      <c r="D380" s="394"/>
      <c r="E380" s="393"/>
      <c r="F380" s="394"/>
      <c r="G380" s="393"/>
      <c r="H380" s="395"/>
      <c r="I380" s="393"/>
      <c r="J380" s="394"/>
      <c r="K380" s="393"/>
      <c r="L380" s="394"/>
      <c r="M380" s="393"/>
      <c r="N380" s="394"/>
      <c r="P380" s="140"/>
    </row>
    <row r="381" spans="2:16" x14ac:dyDescent="0.3">
      <c r="B381" s="307">
        <f t="shared" si="15"/>
        <v>1555</v>
      </c>
      <c r="C381" s="393"/>
      <c r="D381" s="394"/>
      <c r="E381" s="393"/>
      <c r="F381" s="394"/>
      <c r="G381" s="393"/>
      <c r="H381" s="395"/>
      <c r="I381" s="393"/>
      <c r="J381" s="394"/>
      <c r="K381" s="393"/>
      <c r="L381" s="394"/>
      <c r="M381" s="393"/>
      <c r="N381" s="394"/>
      <c r="P381" s="140"/>
    </row>
    <row r="382" spans="2:16" x14ac:dyDescent="0.3">
      <c r="B382" s="307">
        <f t="shared" si="15"/>
        <v>1560</v>
      </c>
      <c r="C382" s="393"/>
      <c r="D382" s="394"/>
      <c r="E382" s="393"/>
      <c r="F382" s="394"/>
      <c r="G382" s="393"/>
      <c r="H382" s="395"/>
      <c r="I382" s="393"/>
      <c r="J382" s="394"/>
      <c r="K382" s="393"/>
      <c r="L382" s="394"/>
      <c r="M382" s="393"/>
      <c r="N382" s="394"/>
      <c r="P382" s="140"/>
    </row>
    <row r="383" spans="2:16" x14ac:dyDescent="0.3">
      <c r="B383" s="307">
        <f t="shared" si="15"/>
        <v>1565</v>
      </c>
      <c r="C383" s="393"/>
      <c r="D383" s="394"/>
      <c r="E383" s="393"/>
      <c r="F383" s="394"/>
      <c r="G383" s="393"/>
      <c r="H383" s="395"/>
      <c r="I383" s="393"/>
      <c r="J383" s="394"/>
      <c r="K383" s="393"/>
      <c r="L383" s="394"/>
      <c r="M383" s="393"/>
      <c r="N383" s="394"/>
      <c r="P383" s="140"/>
    </row>
    <row r="384" spans="2:16" x14ac:dyDescent="0.3">
      <c r="B384" s="306">
        <f t="shared" si="15"/>
        <v>1570</v>
      </c>
      <c r="C384" s="393"/>
      <c r="D384" s="394"/>
      <c r="E384" s="393"/>
      <c r="F384" s="394"/>
      <c r="G384" s="393"/>
      <c r="H384" s="395"/>
      <c r="I384" s="393"/>
      <c r="J384" s="394"/>
      <c r="K384" s="393"/>
      <c r="L384" s="394"/>
      <c r="M384" s="393"/>
      <c r="N384" s="394"/>
      <c r="P384" s="140"/>
    </row>
    <row r="385" spans="2:16" x14ac:dyDescent="0.3">
      <c r="B385" s="307">
        <f t="shared" si="15"/>
        <v>1575</v>
      </c>
      <c r="C385" s="393"/>
      <c r="D385" s="394"/>
      <c r="E385" s="393"/>
      <c r="F385" s="394"/>
      <c r="G385" s="393"/>
      <c r="H385" s="395"/>
      <c r="I385" s="393"/>
      <c r="J385" s="394"/>
      <c r="K385" s="393"/>
      <c r="L385" s="394"/>
      <c r="M385" s="393"/>
      <c r="N385" s="394"/>
      <c r="P385" s="140"/>
    </row>
    <row r="386" spans="2:16" x14ac:dyDescent="0.3">
      <c r="B386" s="307">
        <f t="shared" si="15"/>
        <v>1580</v>
      </c>
      <c r="C386" s="393"/>
      <c r="D386" s="394"/>
      <c r="E386" s="393"/>
      <c r="F386" s="394"/>
      <c r="G386" s="393"/>
      <c r="H386" s="395"/>
      <c r="I386" s="393"/>
      <c r="J386" s="394"/>
      <c r="K386" s="393"/>
      <c r="L386" s="394"/>
      <c r="M386" s="393"/>
      <c r="N386" s="394"/>
      <c r="P386" s="140"/>
    </row>
    <row r="387" spans="2:16" x14ac:dyDescent="0.3">
      <c r="B387" s="307">
        <f t="shared" si="15"/>
        <v>1585</v>
      </c>
      <c r="C387" s="393"/>
      <c r="D387" s="394"/>
      <c r="E387" s="393"/>
      <c r="F387" s="394"/>
      <c r="G387" s="393"/>
      <c r="H387" s="395"/>
      <c r="I387" s="393"/>
      <c r="J387" s="394"/>
      <c r="K387" s="393"/>
      <c r="L387" s="394"/>
      <c r="M387" s="393"/>
      <c r="N387" s="394"/>
      <c r="P387" s="140"/>
    </row>
    <row r="388" spans="2:16" x14ac:dyDescent="0.3">
      <c r="B388" s="306">
        <f t="shared" si="15"/>
        <v>1590</v>
      </c>
      <c r="C388" s="393"/>
      <c r="D388" s="394"/>
      <c r="E388" s="393"/>
      <c r="F388" s="394"/>
      <c r="G388" s="393"/>
      <c r="H388" s="395"/>
      <c r="I388" s="393"/>
      <c r="J388" s="394"/>
      <c r="K388" s="393"/>
      <c r="L388" s="394"/>
      <c r="M388" s="393"/>
      <c r="N388" s="394"/>
      <c r="P388" s="140"/>
    </row>
    <row r="389" spans="2:16" x14ac:dyDescent="0.3">
      <c r="B389" s="307">
        <f t="shared" si="15"/>
        <v>1595</v>
      </c>
      <c r="C389" s="393"/>
      <c r="D389" s="394"/>
      <c r="E389" s="393"/>
      <c r="F389" s="394"/>
      <c r="G389" s="393"/>
      <c r="H389" s="395"/>
      <c r="I389" s="393"/>
      <c r="J389" s="394"/>
      <c r="K389" s="393"/>
      <c r="L389" s="394"/>
      <c r="M389" s="393"/>
      <c r="N389" s="394"/>
      <c r="P389" s="140"/>
    </row>
    <row r="390" spans="2:16" x14ac:dyDescent="0.3">
      <c r="B390" s="307">
        <f t="shared" si="15"/>
        <v>1600</v>
      </c>
      <c r="C390" s="393"/>
      <c r="D390" s="394"/>
      <c r="E390" s="393"/>
      <c r="F390" s="394"/>
      <c r="G390" s="393"/>
      <c r="H390" s="395"/>
      <c r="I390" s="393"/>
      <c r="J390" s="394"/>
      <c r="K390" s="393"/>
      <c r="L390" s="394"/>
      <c r="M390" s="393"/>
      <c r="N390" s="394"/>
      <c r="P390" s="140"/>
    </row>
    <row r="391" spans="2:16" x14ac:dyDescent="0.3">
      <c r="B391" s="307">
        <f t="shared" si="15"/>
        <v>1605</v>
      </c>
      <c r="C391" s="393"/>
      <c r="D391" s="394"/>
      <c r="E391" s="393"/>
      <c r="F391" s="394"/>
      <c r="G391" s="393"/>
      <c r="H391" s="395"/>
      <c r="I391" s="393"/>
      <c r="J391" s="394"/>
      <c r="K391" s="393"/>
      <c r="L391" s="394"/>
      <c r="M391" s="393"/>
      <c r="N391" s="394"/>
      <c r="P391" s="140"/>
    </row>
    <row r="392" spans="2:16" x14ac:dyDescent="0.3">
      <c r="B392" s="307">
        <f t="shared" si="15"/>
        <v>1610</v>
      </c>
      <c r="C392" s="393"/>
      <c r="D392" s="394"/>
      <c r="E392" s="393"/>
      <c r="F392" s="394"/>
      <c r="G392" s="393"/>
      <c r="H392" s="395"/>
      <c r="I392" s="393"/>
      <c r="J392" s="394"/>
      <c r="K392" s="393"/>
      <c r="L392" s="394"/>
      <c r="M392" s="393"/>
      <c r="N392" s="394"/>
      <c r="P392" s="140"/>
    </row>
    <row r="393" spans="2:16" x14ac:dyDescent="0.3">
      <c r="B393" s="306">
        <f t="shared" si="15"/>
        <v>1615</v>
      </c>
      <c r="C393" s="393"/>
      <c r="D393" s="394"/>
      <c r="E393" s="393"/>
      <c r="F393" s="394"/>
      <c r="G393" s="393"/>
      <c r="H393" s="395"/>
      <c r="I393" s="393"/>
      <c r="J393" s="394"/>
      <c r="K393" s="393"/>
      <c r="L393" s="394"/>
      <c r="M393" s="393"/>
      <c r="N393" s="394"/>
      <c r="P393" s="140"/>
    </row>
    <row r="394" spans="2:16" x14ac:dyDescent="0.3">
      <c r="B394" s="307">
        <f t="shared" si="15"/>
        <v>1620</v>
      </c>
      <c r="C394" s="393"/>
      <c r="D394" s="394"/>
      <c r="E394" s="393"/>
      <c r="F394" s="394"/>
      <c r="G394" s="393"/>
      <c r="H394" s="395"/>
      <c r="I394" s="393"/>
      <c r="J394" s="394"/>
      <c r="K394" s="393"/>
      <c r="L394" s="394"/>
      <c r="M394" s="393"/>
      <c r="N394" s="394"/>
      <c r="P394" s="140"/>
    </row>
    <row r="395" spans="2:16" x14ac:dyDescent="0.3">
      <c r="B395" s="307">
        <f t="shared" ref="B395:B458" si="16">B394+5</f>
        <v>1625</v>
      </c>
      <c r="C395" s="393"/>
      <c r="D395" s="394"/>
      <c r="E395" s="393"/>
      <c r="F395" s="394"/>
      <c r="G395" s="393"/>
      <c r="H395" s="395"/>
      <c r="I395" s="393"/>
      <c r="J395" s="394"/>
      <c r="K395" s="393"/>
      <c r="L395" s="394"/>
      <c r="M395" s="393"/>
      <c r="N395" s="394"/>
      <c r="P395" s="140"/>
    </row>
    <row r="396" spans="2:16" x14ac:dyDescent="0.3">
      <c r="B396" s="307">
        <f t="shared" si="16"/>
        <v>1630</v>
      </c>
      <c r="C396" s="393"/>
      <c r="D396" s="394"/>
      <c r="E396" s="393"/>
      <c r="F396" s="394"/>
      <c r="G396" s="393"/>
      <c r="H396" s="395"/>
      <c r="I396" s="393"/>
      <c r="J396" s="394"/>
      <c r="K396" s="393"/>
      <c r="L396" s="394"/>
      <c r="M396" s="393"/>
      <c r="N396" s="394"/>
      <c r="P396" s="140"/>
    </row>
    <row r="397" spans="2:16" x14ac:dyDescent="0.3">
      <c r="B397" s="306">
        <f t="shared" si="16"/>
        <v>1635</v>
      </c>
      <c r="C397" s="393"/>
      <c r="D397" s="394"/>
      <c r="E397" s="393"/>
      <c r="F397" s="394"/>
      <c r="G397" s="393"/>
      <c r="H397" s="395"/>
      <c r="I397" s="393"/>
      <c r="J397" s="394"/>
      <c r="K397" s="393"/>
      <c r="L397" s="394"/>
      <c r="M397" s="393"/>
      <c r="N397" s="394"/>
      <c r="P397" s="140"/>
    </row>
    <row r="398" spans="2:16" x14ac:dyDescent="0.3">
      <c r="B398" s="307">
        <f t="shared" si="16"/>
        <v>1640</v>
      </c>
      <c r="C398" s="393"/>
      <c r="D398" s="394"/>
      <c r="E398" s="393"/>
      <c r="F398" s="394"/>
      <c r="G398" s="393"/>
      <c r="H398" s="395"/>
      <c r="I398" s="393"/>
      <c r="J398" s="394"/>
      <c r="K398" s="393"/>
      <c r="L398" s="394"/>
      <c r="M398" s="393"/>
      <c r="N398" s="394"/>
      <c r="P398" s="140"/>
    </row>
    <row r="399" spans="2:16" x14ac:dyDescent="0.3">
      <c r="B399" s="307">
        <f t="shared" si="16"/>
        <v>1645</v>
      </c>
      <c r="C399" s="393"/>
      <c r="D399" s="394"/>
      <c r="E399" s="393"/>
      <c r="F399" s="394"/>
      <c r="G399" s="393"/>
      <c r="H399" s="395"/>
      <c r="I399" s="393"/>
      <c r="J399" s="394"/>
      <c r="K399" s="393"/>
      <c r="L399" s="394"/>
      <c r="M399" s="393"/>
      <c r="N399" s="394"/>
      <c r="P399" s="140"/>
    </row>
    <row r="400" spans="2:16" x14ac:dyDescent="0.3">
      <c r="B400" s="307">
        <f t="shared" si="16"/>
        <v>1650</v>
      </c>
      <c r="C400" s="393"/>
      <c r="D400" s="394"/>
      <c r="E400" s="393"/>
      <c r="F400" s="394"/>
      <c r="G400" s="393"/>
      <c r="H400" s="395"/>
      <c r="I400" s="393"/>
      <c r="J400" s="394"/>
      <c r="K400" s="393"/>
      <c r="L400" s="394"/>
      <c r="M400" s="393"/>
      <c r="N400" s="394"/>
      <c r="P400" s="140"/>
    </row>
    <row r="401" spans="2:16" x14ac:dyDescent="0.3">
      <c r="B401" s="307">
        <f t="shared" si="16"/>
        <v>1655</v>
      </c>
      <c r="C401" s="393"/>
      <c r="D401" s="394"/>
      <c r="E401" s="393"/>
      <c r="F401" s="394"/>
      <c r="G401" s="393"/>
      <c r="H401" s="395"/>
      <c r="I401" s="393"/>
      <c r="J401" s="394"/>
      <c r="K401" s="393"/>
      <c r="L401" s="394"/>
      <c r="M401" s="393"/>
      <c r="N401" s="394"/>
      <c r="P401" s="140"/>
    </row>
    <row r="402" spans="2:16" x14ac:dyDescent="0.3">
      <c r="B402" s="306">
        <f t="shared" si="16"/>
        <v>1660</v>
      </c>
      <c r="C402" s="393"/>
      <c r="D402" s="394"/>
      <c r="E402" s="393"/>
      <c r="F402" s="394"/>
      <c r="G402" s="393"/>
      <c r="H402" s="395"/>
      <c r="I402" s="393"/>
      <c r="J402" s="394"/>
      <c r="K402" s="393"/>
      <c r="L402" s="394"/>
      <c r="M402" s="393"/>
      <c r="N402" s="394"/>
      <c r="P402" s="140"/>
    </row>
    <row r="403" spans="2:16" x14ac:dyDescent="0.3">
      <c r="B403" s="307">
        <f t="shared" si="16"/>
        <v>1665</v>
      </c>
      <c r="C403" s="393"/>
      <c r="D403" s="394"/>
      <c r="E403" s="393"/>
      <c r="F403" s="394"/>
      <c r="G403" s="393"/>
      <c r="H403" s="395"/>
      <c r="I403" s="393"/>
      <c r="J403" s="394"/>
      <c r="K403" s="393"/>
      <c r="L403" s="394"/>
      <c r="M403" s="393"/>
      <c r="N403" s="394"/>
      <c r="P403" s="140"/>
    </row>
    <row r="404" spans="2:16" x14ac:dyDescent="0.3">
      <c r="B404" s="307">
        <f t="shared" si="16"/>
        <v>1670</v>
      </c>
      <c r="C404" s="393"/>
      <c r="D404" s="394"/>
      <c r="E404" s="393"/>
      <c r="F404" s="394"/>
      <c r="G404" s="393"/>
      <c r="H404" s="395"/>
      <c r="I404" s="393"/>
      <c r="J404" s="394"/>
      <c r="K404" s="393"/>
      <c r="L404" s="394"/>
      <c r="M404" s="393"/>
      <c r="N404" s="394"/>
      <c r="P404" s="140"/>
    </row>
    <row r="405" spans="2:16" x14ac:dyDescent="0.3">
      <c r="B405" s="307">
        <f t="shared" si="16"/>
        <v>1675</v>
      </c>
      <c r="C405" s="393"/>
      <c r="D405" s="394"/>
      <c r="E405" s="393"/>
      <c r="F405" s="394"/>
      <c r="G405" s="393"/>
      <c r="H405" s="395"/>
      <c r="I405" s="393"/>
      <c r="J405" s="394"/>
      <c r="K405" s="393"/>
      <c r="L405" s="394"/>
      <c r="M405" s="393"/>
      <c r="N405" s="394"/>
      <c r="P405" s="140"/>
    </row>
    <row r="406" spans="2:16" x14ac:dyDescent="0.3">
      <c r="B406" s="306">
        <f t="shared" si="16"/>
        <v>1680</v>
      </c>
      <c r="C406" s="393"/>
      <c r="D406" s="394"/>
      <c r="E406" s="393"/>
      <c r="F406" s="394"/>
      <c r="G406" s="393"/>
      <c r="H406" s="395"/>
      <c r="I406" s="393"/>
      <c r="J406" s="394"/>
      <c r="K406" s="393"/>
      <c r="L406" s="394"/>
      <c r="M406" s="393"/>
      <c r="N406" s="394"/>
      <c r="P406" s="140"/>
    </row>
    <row r="407" spans="2:16" x14ac:dyDescent="0.3">
      <c r="B407" s="307">
        <f t="shared" si="16"/>
        <v>1685</v>
      </c>
      <c r="C407" s="393"/>
      <c r="D407" s="394"/>
      <c r="E407" s="393"/>
      <c r="F407" s="394"/>
      <c r="G407" s="393"/>
      <c r="H407" s="395"/>
      <c r="I407" s="393"/>
      <c r="J407" s="394"/>
      <c r="K407" s="393"/>
      <c r="L407" s="394"/>
      <c r="M407" s="393"/>
      <c r="N407" s="394"/>
      <c r="P407" s="140"/>
    </row>
    <row r="408" spans="2:16" x14ac:dyDescent="0.3">
      <c r="B408" s="307">
        <f t="shared" si="16"/>
        <v>1690</v>
      </c>
      <c r="C408" s="393"/>
      <c r="D408" s="394"/>
      <c r="E408" s="393"/>
      <c r="F408" s="394"/>
      <c r="G408" s="393"/>
      <c r="H408" s="395"/>
      <c r="I408" s="393"/>
      <c r="J408" s="394"/>
      <c r="K408" s="393"/>
      <c r="L408" s="394"/>
      <c r="M408" s="393"/>
      <c r="N408" s="394"/>
      <c r="P408" s="140"/>
    </row>
    <row r="409" spans="2:16" x14ac:dyDescent="0.3">
      <c r="B409" s="307">
        <f t="shared" si="16"/>
        <v>1695</v>
      </c>
      <c r="C409" s="393"/>
      <c r="D409" s="394"/>
      <c r="E409" s="393"/>
      <c r="F409" s="394"/>
      <c r="G409" s="393"/>
      <c r="H409" s="395"/>
      <c r="I409" s="393"/>
      <c r="J409" s="394"/>
      <c r="K409" s="393"/>
      <c r="L409" s="394"/>
      <c r="M409" s="393"/>
      <c r="N409" s="394"/>
      <c r="P409" s="140"/>
    </row>
    <row r="410" spans="2:16" x14ac:dyDescent="0.3">
      <c r="B410" s="307">
        <f t="shared" si="16"/>
        <v>1700</v>
      </c>
      <c r="C410" s="393"/>
      <c r="D410" s="394"/>
      <c r="E410" s="393"/>
      <c r="F410" s="394"/>
      <c r="G410" s="393"/>
      <c r="H410" s="395"/>
      <c r="I410" s="393"/>
      <c r="J410" s="394"/>
      <c r="K410" s="393"/>
      <c r="L410" s="394"/>
      <c r="M410" s="393"/>
      <c r="N410" s="394"/>
      <c r="P410" s="140"/>
    </row>
    <row r="411" spans="2:16" x14ac:dyDescent="0.3">
      <c r="B411" s="306">
        <f t="shared" si="16"/>
        <v>1705</v>
      </c>
      <c r="C411" s="393"/>
      <c r="D411" s="394"/>
      <c r="E411" s="393"/>
      <c r="F411" s="394"/>
      <c r="G411" s="393"/>
      <c r="H411" s="395"/>
      <c r="I411" s="393"/>
      <c r="J411" s="394"/>
      <c r="K411" s="393"/>
      <c r="L411" s="394"/>
      <c r="M411" s="393"/>
      <c r="N411" s="394"/>
      <c r="P411" s="140"/>
    </row>
    <row r="412" spans="2:16" x14ac:dyDescent="0.3">
      <c r="B412" s="307">
        <f t="shared" si="16"/>
        <v>1710</v>
      </c>
      <c r="C412" s="393"/>
      <c r="D412" s="394"/>
      <c r="E412" s="393"/>
      <c r="F412" s="394"/>
      <c r="G412" s="393"/>
      <c r="H412" s="395"/>
      <c r="I412" s="393"/>
      <c r="J412" s="394"/>
      <c r="K412" s="393"/>
      <c r="L412" s="394"/>
      <c r="M412" s="393"/>
      <c r="N412" s="394"/>
      <c r="P412" s="140"/>
    </row>
    <row r="413" spans="2:16" x14ac:dyDescent="0.3">
      <c r="B413" s="307">
        <f t="shared" si="16"/>
        <v>1715</v>
      </c>
      <c r="C413" s="393"/>
      <c r="D413" s="394"/>
      <c r="E413" s="393"/>
      <c r="F413" s="394"/>
      <c r="G413" s="393"/>
      <c r="H413" s="395"/>
      <c r="I413" s="393"/>
      <c r="J413" s="394"/>
      <c r="K413" s="393"/>
      <c r="L413" s="394"/>
      <c r="M413" s="393"/>
      <c r="N413" s="394"/>
      <c r="P413" s="140"/>
    </row>
    <row r="414" spans="2:16" x14ac:dyDescent="0.3">
      <c r="B414" s="307">
        <f t="shared" si="16"/>
        <v>1720</v>
      </c>
      <c r="C414" s="393"/>
      <c r="D414" s="394"/>
      <c r="E414" s="393"/>
      <c r="F414" s="394"/>
      <c r="G414" s="393"/>
      <c r="H414" s="395"/>
      <c r="I414" s="393"/>
      <c r="J414" s="394"/>
      <c r="K414" s="393"/>
      <c r="L414" s="394"/>
      <c r="M414" s="393"/>
      <c r="N414" s="394"/>
      <c r="P414" s="140"/>
    </row>
    <row r="415" spans="2:16" x14ac:dyDescent="0.3">
      <c r="B415" s="306">
        <f t="shared" si="16"/>
        <v>1725</v>
      </c>
      <c r="C415" s="393"/>
      <c r="D415" s="394"/>
      <c r="E415" s="393"/>
      <c r="F415" s="394"/>
      <c r="G415" s="393"/>
      <c r="H415" s="395"/>
      <c r="I415" s="393"/>
      <c r="J415" s="394"/>
      <c r="K415" s="393"/>
      <c r="L415" s="394"/>
      <c r="M415" s="393"/>
      <c r="N415" s="394"/>
      <c r="P415" s="140"/>
    </row>
    <row r="416" spans="2:16" x14ac:dyDescent="0.3">
      <c r="B416" s="307">
        <f t="shared" si="16"/>
        <v>1730</v>
      </c>
      <c r="C416" s="393"/>
      <c r="D416" s="394"/>
      <c r="E416" s="393"/>
      <c r="F416" s="394"/>
      <c r="G416" s="393"/>
      <c r="H416" s="395"/>
      <c r="I416" s="393"/>
      <c r="J416" s="394"/>
      <c r="K416" s="393"/>
      <c r="L416" s="394"/>
      <c r="M416" s="393"/>
      <c r="N416" s="394"/>
      <c r="P416" s="140"/>
    </row>
    <row r="417" spans="2:16" x14ac:dyDescent="0.3">
      <c r="B417" s="307">
        <f t="shared" si="16"/>
        <v>1735</v>
      </c>
      <c r="C417" s="393"/>
      <c r="D417" s="394"/>
      <c r="E417" s="393"/>
      <c r="F417" s="394"/>
      <c r="G417" s="393"/>
      <c r="H417" s="395"/>
      <c r="I417" s="393"/>
      <c r="J417" s="394"/>
      <c r="K417" s="393"/>
      <c r="L417" s="394"/>
      <c r="M417" s="393"/>
      <c r="N417" s="394"/>
      <c r="P417" s="140"/>
    </row>
    <row r="418" spans="2:16" x14ac:dyDescent="0.3">
      <c r="B418" s="307">
        <f t="shared" si="16"/>
        <v>1740</v>
      </c>
      <c r="C418" s="393"/>
      <c r="D418" s="394"/>
      <c r="E418" s="393"/>
      <c r="F418" s="394"/>
      <c r="G418" s="393"/>
      <c r="H418" s="395"/>
      <c r="I418" s="393"/>
      <c r="J418" s="394"/>
      <c r="K418" s="393"/>
      <c r="L418" s="394"/>
      <c r="M418" s="393"/>
      <c r="N418" s="394"/>
      <c r="P418" s="140"/>
    </row>
    <row r="419" spans="2:16" x14ac:dyDescent="0.3">
      <c r="B419" s="307">
        <f t="shared" si="16"/>
        <v>1745</v>
      </c>
      <c r="C419" s="393"/>
      <c r="D419" s="394"/>
      <c r="E419" s="393"/>
      <c r="F419" s="394"/>
      <c r="G419" s="393"/>
      <c r="H419" s="395"/>
      <c r="I419" s="393"/>
      <c r="J419" s="394"/>
      <c r="K419" s="393"/>
      <c r="L419" s="394"/>
      <c r="M419" s="393"/>
      <c r="N419" s="394"/>
      <c r="P419" s="140"/>
    </row>
    <row r="420" spans="2:16" x14ac:dyDescent="0.3">
      <c r="B420" s="306">
        <f t="shared" si="16"/>
        <v>1750</v>
      </c>
      <c r="C420" s="393"/>
      <c r="D420" s="394"/>
      <c r="E420" s="393"/>
      <c r="F420" s="394"/>
      <c r="G420" s="393"/>
      <c r="H420" s="395"/>
      <c r="I420" s="393"/>
      <c r="J420" s="394"/>
      <c r="K420" s="393"/>
      <c r="L420" s="394"/>
      <c r="M420" s="393"/>
      <c r="N420" s="394"/>
      <c r="P420" s="140"/>
    </row>
    <row r="421" spans="2:16" x14ac:dyDescent="0.3">
      <c r="B421" s="307">
        <f t="shared" si="16"/>
        <v>1755</v>
      </c>
      <c r="C421" s="393"/>
      <c r="D421" s="394"/>
      <c r="E421" s="393"/>
      <c r="F421" s="394"/>
      <c r="G421" s="393"/>
      <c r="H421" s="395"/>
      <c r="I421" s="393"/>
      <c r="J421" s="394"/>
      <c r="K421" s="393"/>
      <c r="L421" s="394"/>
      <c r="M421" s="393"/>
      <c r="N421" s="394"/>
      <c r="P421" s="140"/>
    </row>
    <row r="422" spans="2:16" x14ac:dyDescent="0.3">
      <c r="B422" s="307">
        <f t="shared" si="16"/>
        <v>1760</v>
      </c>
      <c r="C422" s="393"/>
      <c r="D422" s="394"/>
      <c r="E422" s="393"/>
      <c r="F422" s="394"/>
      <c r="G422" s="393"/>
      <c r="H422" s="395"/>
      <c r="I422" s="393"/>
      <c r="J422" s="394"/>
      <c r="K422" s="393"/>
      <c r="L422" s="394"/>
      <c r="M422" s="393"/>
      <c r="N422" s="394"/>
      <c r="P422" s="140"/>
    </row>
    <row r="423" spans="2:16" x14ac:dyDescent="0.3">
      <c r="B423" s="307">
        <f t="shared" si="16"/>
        <v>1765</v>
      </c>
      <c r="C423" s="393"/>
      <c r="D423" s="394"/>
      <c r="E423" s="393"/>
      <c r="F423" s="394"/>
      <c r="G423" s="393"/>
      <c r="H423" s="395"/>
      <c r="I423" s="393"/>
      <c r="J423" s="394"/>
      <c r="K423" s="393"/>
      <c r="L423" s="394"/>
      <c r="M423" s="393"/>
      <c r="N423" s="394"/>
      <c r="P423" s="140"/>
    </row>
    <row r="424" spans="2:16" x14ac:dyDescent="0.3">
      <c r="B424" s="306">
        <f t="shared" si="16"/>
        <v>1770</v>
      </c>
      <c r="C424" s="390"/>
      <c r="D424" s="391"/>
      <c r="E424" s="390"/>
      <c r="F424" s="391"/>
      <c r="G424" s="390"/>
      <c r="H424" s="392"/>
      <c r="I424" s="390"/>
      <c r="J424" s="391"/>
      <c r="K424" s="390"/>
      <c r="L424" s="391"/>
      <c r="M424" s="390"/>
      <c r="N424" s="391"/>
      <c r="P424" s="140"/>
    </row>
    <row r="425" spans="2:16" x14ac:dyDescent="0.3">
      <c r="B425" s="307">
        <f t="shared" si="16"/>
        <v>1775</v>
      </c>
      <c r="C425" s="393"/>
      <c r="D425" s="394"/>
      <c r="E425" s="393"/>
      <c r="F425" s="394"/>
      <c r="G425" s="393"/>
      <c r="H425" s="395"/>
      <c r="I425" s="393"/>
      <c r="J425" s="394"/>
      <c r="K425" s="393"/>
      <c r="L425" s="394"/>
      <c r="M425" s="393"/>
      <c r="N425" s="394"/>
      <c r="P425" s="140"/>
    </row>
    <row r="426" spans="2:16" x14ac:dyDescent="0.3">
      <c r="B426" s="307">
        <f t="shared" si="16"/>
        <v>1780</v>
      </c>
      <c r="C426" s="393"/>
      <c r="D426" s="394"/>
      <c r="E426" s="393"/>
      <c r="F426" s="394"/>
      <c r="G426" s="393"/>
      <c r="H426" s="395"/>
      <c r="I426" s="393"/>
      <c r="J426" s="394"/>
      <c r="K426" s="393"/>
      <c r="L426" s="394"/>
      <c r="M426" s="393"/>
      <c r="N426" s="394"/>
      <c r="P426" s="140"/>
    </row>
    <row r="427" spans="2:16" x14ac:dyDescent="0.3">
      <c r="B427" s="307">
        <f t="shared" si="16"/>
        <v>1785</v>
      </c>
      <c r="C427" s="393"/>
      <c r="D427" s="394"/>
      <c r="E427" s="393"/>
      <c r="F427" s="394"/>
      <c r="G427" s="393"/>
      <c r="H427" s="395"/>
      <c r="I427" s="393"/>
      <c r="J427" s="394"/>
      <c r="K427" s="393"/>
      <c r="L427" s="394"/>
      <c r="M427" s="393"/>
      <c r="N427" s="394"/>
      <c r="P427" s="140"/>
    </row>
    <row r="428" spans="2:16" x14ac:dyDescent="0.3">
      <c r="B428" s="307">
        <f t="shared" si="16"/>
        <v>1790</v>
      </c>
      <c r="C428" s="393"/>
      <c r="D428" s="394"/>
      <c r="E428" s="393"/>
      <c r="F428" s="394"/>
      <c r="G428" s="393"/>
      <c r="H428" s="395"/>
      <c r="I428" s="393"/>
      <c r="J428" s="394"/>
      <c r="K428" s="393"/>
      <c r="L428" s="394"/>
      <c r="M428" s="393"/>
      <c r="N428" s="394"/>
      <c r="P428" s="140"/>
    </row>
    <row r="429" spans="2:16" x14ac:dyDescent="0.3">
      <c r="B429" s="306">
        <f t="shared" si="16"/>
        <v>1795</v>
      </c>
      <c r="C429" s="393"/>
      <c r="D429" s="394"/>
      <c r="E429" s="393"/>
      <c r="F429" s="394"/>
      <c r="G429" s="393"/>
      <c r="H429" s="395"/>
      <c r="I429" s="393"/>
      <c r="J429" s="394"/>
      <c r="K429" s="393"/>
      <c r="L429" s="394"/>
      <c r="M429" s="393"/>
      <c r="N429" s="394"/>
      <c r="P429" s="140"/>
    </row>
    <row r="430" spans="2:16" x14ac:dyDescent="0.3">
      <c r="B430" s="307">
        <f t="shared" si="16"/>
        <v>1800</v>
      </c>
      <c r="C430" s="393"/>
      <c r="D430" s="394"/>
      <c r="E430" s="393"/>
      <c r="F430" s="394"/>
      <c r="G430" s="393"/>
      <c r="H430" s="395"/>
      <c r="I430" s="393"/>
      <c r="J430" s="394"/>
      <c r="K430" s="393"/>
      <c r="L430" s="394"/>
      <c r="M430" s="393"/>
      <c r="N430" s="394"/>
      <c r="P430" s="140"/>
    </row>
    <row r="431" spans="2:16" x14ac:dyDescent="0.3">
      <c r="B431" s="307">
        <f t="shared" si="16"/>
        <v>1805</v>
      </c>
      <c r="C431" s="393"/>
      <c r="D431" s="394"/>
      <c r="E431" s="393"/>
      <c r="F431" s="394"/>
      <c r="G431" s="393"/>
      <c r="H431" s="395"/>
      <c r="I431" s="393"/>
      <c r="J431" s="394"/>
      <c r="K431" s="393"/>
      <c r="L431" s="394"/>
      <c r="M431" s="393"/>
      <c r="N431" s="394"/>
      <c r="P431" s="140"/>
    </row>
    <row r="432" spans="2:16" x14ac:dyDescent="0.3">
      <c r="B432" s="307">
        <f t="shared" si="16"/>
        <v>1810</v>
      </c>
      <c r="C432" s="393"/>
      <c r="D432" s="394"/>
      <c r="E432" s="393"/>
      <c r="F432" s="394"/>
      <c r="G432" s="393"/>
      <c r="H432" s="395"/>
      <c r="I432" s="393"/>
      <c r="J432" s="394"/>
      <c r="K432" s="393"/>
      <c r="L432" s="394"/>
      <c r="M432" s="393"/>
      <c r="N432" s="394"/>
      <c r="P432" s="140"/>
    </row>
    <row r="433" spans="2:16" x14ac:dyDescent="0.3">
      <c r="B433" s="306">
        <f t="shared" si="16"/>
        <v>1815</v>
      </c>
      <c r="C433" s="393"/>
      <c r="D433" s="394"/>
      <c r="E433" s="393"/>
      <c r="F433" s="394"/>
      <c r="G433" s="393"/>
      <c r="H433" s="395"/>
      <c r="I433" s="393"/>
      <c r="J433" s="394"/>
      <c r="K433" s="393"/>
      <c r="L433" s="394"/>
      <c r="M433" s="393"/>
      <c r="N433" s="394"/>
      <c r="P433" s="140"/>
    </row>
    <row r="434" spans="2:16" x14ac:dyDescent="0.3">
      <c r="B434" s="307">
        <f t="shared" si="16"/>
        <v>1820</v>
      </c>
      <c r="C434" s="393"/>
      <c r="D434" s="394"/>
      <c r="E434" s="393"/>
      <c r="F434" s="394"/>
      <c r="G434" s="393"/>
      <c r="H434" s="395"/>
      <c r="I434" s="393"/>
      <c r="J434" s="394"/>
      <c r="K434" s="393"/>
      <c r="L434" s="394"/>
      <c r="M434" s="393"/>
      <c r="N434" s="394"/>
      <c r="P434" s="140"/>
    </row>
    <row r="435" spans="2:16" x14ac:dyDescent="0.3">
      <c r="B435" s="307">
        <f t="shared" si="16"/>
        <v>1825</v>
      </c>
      <c r="C435" s="393"/>
      <c r="D435" s="394"/>
      <c r="E435" s="393"/>
      <c r="F435" s="394"/>
      <c r="G435" s="393"/>
      <c r="H435" s="395"/>
      <c r="I435" s="393"/>
      <c r="J435" s="394"/>
      <c r="K435" s="393"/>
      <c r="L435" s="394"/>
      <c r="M435" s="393"/>
      <c r="N435" s="394"/>
      <c r="P435" s="140"/>
    </row>
    <row r="436" spans="2:16" x14ac:dyDescent="0.3">
      <c r="B436" s="307">
        <f t="shared" si="16"/>
        <v>1830</v>
      </c>
      <c r="C436" s="393"/>
      <c r="D436" s="394"/>
      <c r="E436" s="393"/>
      <c r="F436" s="394"/>
      <c r="G436" s="393"/>
      <c r="H436" s="395"/>
      <c r="I436" s="393"/>
      <c r="J436" s="394"/>
      <c r="K436" s="393"/>
      <c r="L436" s="394"/>
      <c r="M436" s="393"/>
      <c r="N436" s="394"/>
      <c r="P436" s="140"/>
    </row>
    <row r="437" spans="2:16" x14ac:dyDescent="0.3">
      <c r="B437" s="307">
        <f t="shared" si="16"/>
        <v>1835</v>
      </c>
      <c r="C437" s="393"/>
      <c r="D437" s="394"/>
      <c r="E437" s="393"/>
      <c r="F437" s="394"/>
      <c r="G437" s="393"/>
      <c r="H437" s="395"/>
      <c r="I437" s="393"/>
      <c r="J437" s="394"/>
      <c r="K437" s="393"/>
      <c r="L437" s="394"/>
      <c r="M437" s="393"/>
      <c r="N437" s="394"/>
      <c r="P437" s="140"/>
    </row>
    <row r="438" spans="2:16" x14ac:dyDescent="0.3">
      <c r="B438" s="306">
        <f t="shared" si="16"/>
        <v>1840</v>
      </c>
      <c r="C438" s="393"/>
      <c r="D438" s="394"/>
      <c r="E438" s="393"/>
      <c r="F438" s="394"/>
      <c r="G438" s="393"/>
      <c r="H438" s="395"/>
      <c r="I438" s="393"/>
      <c r="J438" s="394"/>
      <c r="K438" s="393"/>
      <c r="L438" s="394"/>
      <c r="M438" s="393"/>
      <c r="N438" s="394"/>
      <c r="P438" s="140"/>
    </row>
    <row r="439" spans="2:16" x14ac:dyDescent="0.3">
      <c r="B439" s="307">
        <f t="shared" si="16"/>
        <v>1845</v>
      </c>
      <c r="C439" s="393"/>
      <c r="D439" s="394"/>
      <c r="E439" s="393"/>
      <c r="F439" s="394"/>
      <c r="G439" s="393"/>
      <c r="H439" s="395"/>
      <c r="I439" s="393"/>
      <c r="J439" s="394"/>
      <c r="K439" s="393"/>
      <c r="L439" s="394"/>
      <c r="M439" s="393"/>
      <c r="N439" s="394"/>
      <c r="P439" s="140"/>
    </row>
    <row r="440" spans="2:16" x14ac:dyDescent="0.3">
      <c r="B440" s="307">
        <f t="shared" si="16"/>
        <v>1850</v>
      </c>
      <c r="C440" s="393"/>
      <c r="D440" s="394"/>
      <c r="E440" s="393"/>
      <c r="F440" s="394"/>
      <c r="G440" s="393"/>
      <c r="H440" s="395"/>
      <c r="I440" s="393"/>
      <c r="J440" s="394"/>
      <c r="K440" s="393"/>
      <c r="L440" s="394"/>
      <c r="M440" s="393"/>
      <c r="N440" s="394"/>
      <c r="P440" s="140"/>
    </row>
    <row r="441" spans="2:16" x14ac:dyDescent="0.3">
      <c r="B441" s="307">
        <f t="shared" si="16"/>
        <v>1855</v>
      </c>
      <c r="C441" s="393"/>
      <c r="D441" s="394"/>
      <c r="E441" s="393"/>
      <c r="F441" s="394"/>
      <c r="G441" s="393"/>
      <c r="H441" s="395"/>
      <c r="I441" s="393"/>
      <c r="J441" s="394"/>
      <c r="K441" s="393"/>
      <c r="L441" s="394"/>
      <c r="M441" s="393"/>
      <c r="N441" s="394"/>
      <c r="P441" s="140"/>
    </row>
    <row r="442" spans="2:16" x14ac:dyDescent="0.3">
      <c r="B442" s="306">
        <f t="shared" si="16"/>
        <v>1860</v>
      </c>
      <c r="C442" s="393"/>
      <c r="D442" s="394"/>
      <c r="E442" s="393"/>
      <c r="F442" s="394"/>
      <c r="G442" s="393"/>
      <c r="H442" s="395"/>
      <c r="I442" s="393"/>
      <c r="J442" s="394"/>
      <c r="K442" s="393"/>
      <c r="L442" s="394"/>
      <c r="M442" s="393"/>
      <c r="N442" s="394"/>
      <c r="P442" s="140"/>
    </row>
    <row r="443" spans="2:16" x14ac:dyDescent="0.3">
      <c r="B443" s="307">
        <f t="shared" si="16"/>
        <v>1865</v>
      </c>
      <c r="C443" s="393"/>
      <c r="D443" s="394"/>
      <c r="E443" s="393"/>
      <c r="F443" s="394"/>
      <c r="G443" s="393"/>
      <c r="H443" s="395"/>
      <c r="I443" s="393"/>
      <c r="J443" s="394"/>
      <c r="K443" s="393"/>
      <c r="L443" s="394"/>
      <c r="M443" s="393"/>
      <c r="N443" s="394"/>
      <c r="P443" s="140"/>
    </row>
    <row r="444" spans="2:16" x14ac:dyDescent="0.3">
      <c r="B444" s="307">
        <f t="shared" si="16"/>
        <v>1870</v>
      </c>
      <c r="C444" s="393"/>
      <c r="D444" s="394"/>
      <c r="E444" s="393"/>
      <c r="F444" s="394"/>
      <c r="G444" s="393"/>
      <c r="H444" s="395"/>
      <c r="I444" s="393"/>
      <c r="J444" s="394"/>
      <c r="K444" s="393"/>
      <c r="L444" s="394"/>
      <c r="M444" s="393"/>
      <c r="N444" s="394"/>
      <c r="P444" s="140"/>
    </row>
    <row r="445" spans="2:16" x14ac:dyDescent="0.3">
      <c r="B445" s="307">
        <f t="shared" si="16"/>
        <v>1875</v>
      </c>
      <c r="C445" s="393"/>
      <c r="D445" s="394"/>
      <c r="E445" s="393"/>
      <c r="F445" s="394"/>
      <c r="G445" s="393"/>
      <c r="H445" s="395"/>
      <c r="I445" s="393"/>
      <c r="J445" s="394"/>
      <c r="K445" s="393"/>
      <c r="L445" s="394"/>
      <c r="M445" s="393"/>
      <c r="N445" s="394"/>
      <c r="P445" s="140"/>
    </row>
    <row r="446" spans="2:16" x14ac:dyDescent="0.3">
      <c r="B446" s="307">
        <f t="shared" si="16"/>
        <v>1880</v>
      </c>
      <c r="C446" s="393"/>
      <c r="D446" s="394"/>
      <c r="E446" s="393"/>
      <c r="F446" s="394"/>
      <c r="G446" s="393"/>
      <c r="H446" s="395"/>
      <c r="I446" s="393"/>
      <c r="J446" s="394"/>
      <c r="K446" s="393"/>
      <c r="L446" s="394"/>
      <c r="M446" s="393"/>
      <c r="N446" s="394"/>
      <c r="P446" s="140"/>
    </row>
    <row r="447" spans="2:16" x14ac:dyDescent="0.3">
      <c r="B447" s="306">
        <f t="shared" si="16"/>
        <v>1885</v>
      </c>
      <c r="C447" s="393"/>
      <c r="D447" s="394"/>
      <c r="E447" s="393"/>
      <c r="F447" s="394"/>
      <c r="G447" s="393"/>
      <c r="H447" s="395"/>
      <c r="I447" s="393"/>
      <c r="J447" s="394"/>
      <c r="K447" s="393"/>
      <c r="L447" s="394"/>
      <c r="M447" s="393"/>
      <c r="N447" s="394"/>
      <c r="P447" s="140"/>
    </row>
    <row r="448" spans="2:16" x14ac:dyDescent="0.3">
      <c r="B448" s="307">
        <f t="shared" si="16"/>
        <v>1890</v>
      </c>
      <c r="C448" s="393"/>
      <c r="D448" s="394"/>
      <c r="E448" s="393"/>
      <c r="F448" s="394"/>
      <c r="G448" s="393"/>
      <c r="H448" s="395"/>
      <c r="I448" s="393"/>
      <c r="J448" s="394"/>
      <c r="K448" s="393"/>
      <c r="L448" s="394"/>
      <c r="M448" s="393"/>
      <c r="N448" s="394"/>
      <c r="P448" s="140"/>
    </row>
    <row r="449" spans="2:16" x14ac:dyDescent="0.3">
      <c r="B449" s="307">
        <f t="shared" si="16"/>
        <v>1895</v>
      </c>
      <c r="C449" s="393"/>
      <c r="D449" s="394"/>
      <c r="E449" s="393"/>
      <c r="F449" s="394"/>
      <c r="G449" s="393"/>
      <c r="H449" s="395"/>
      <c r="I449" s="393"/>
      <c r="J449" s="394"/>
      <c r="K449" s="393"/>
      <c r="L449" s="394"/>
      <c r="M449" s="393"/>
      <c r="N449" s="394"/>
      <c r="P449" s="140"/>
    </row>
    <row r="450" spans="2:16" x14ac:dyDescent="0.3">
      <c r="B450" s="307">
        <f t="shared" si="16"/>
        <v>1900</v>
      </c>
      <c r="C450" s="393"/>
      <c r="D450" s="394"/>
      <c r="E450" s="393"/>
      <c r="F450" s="394"/>
      <c r="G450" s="393"/>
      <c r="H450" s="395"/>
      <c r="I450" s="393"/>
      <c r="J450" s="394"/>
      <c r="K450" s="393"/>
      <c r="L450" s="394"/>
      <c r="M450" s="393"/>
      <c r="N450" s="394"/>
      <c r="P450" s="140"/>
    </row>
    <row r="451" spans="2:16" x14ac:dyDescent="0.3">
      <c r="B451" s="306">
        <f t="shared" si="16"/>
        <v>1905</v>
      </c>
      <c r="C451" s="393"/>
      <c r="D451" s="394"/>
      <c r="E451" s="393"/>
      <c r="F451" s="394"/>
      <c r="G451" s="393"/>
      <c r="H451" s="395"/>
      <c r="I451" s="393"/>
      <c r="J451" s="394"/>
      <c r="K451" s="393"/>
      <c r="L451" s="394"/>
      <c r="M451" s="393"/>
      <c r="N451" s="394"/>
      <c r="P451" s="140"/>
    </row>
    <row r="452" spans="2:16" x14ac:dyDescent="0.3">
      <c r="B452" s="307">
        <f t="shared" si="16"/>
        <v>1910</v>
      </c>
      <c r="C452" s="393"/>
      <c r="D452" s="394"/>
      <c r="E452" s="393"/>
      <c r="F452" s="394"/>
      <c r="G452" s="393"/>
      <c r="H452" s="395"/>
      <c r="I452" s="393"/>
      <c r="J452" s="394"/>
      <c r="K452" s="393"/>
      <c r="L452" s="394"/>
      <c r="M452" s="393"/>
      <c r="N452" s="394"/>
      <c r="P452" s="140"/>
    </row>
    <row r="453" spans="2:16" x14ac:dyDescent="0.3">
      <c r="B453" s="307">
        <f t="shared" si="16"/>
        <v>1915</v>
      </c>
      <c r="C453" s="393"/>
      <c r="D453" s="394"/>
      <c r="E453" s="393"/>
      <c r="F453" s="394"/>
      <c r="G453" s="393"/>
      <c r="H453" s="395"/>
      <c r="I453" s="393"/>
      <c r="J453" s="394"/>
      <c r="K453" s="393"/>
      <c r="L453" s="394"/>
      <c r="M453" s="393"/>
      <c r="N453" s="394"/>
      <c r="P453" s="140"/>
    </row>
    <row r="454" spans="2:16" x14ac:dyDescent="0.3">
      <c r="B454" s="307">
        <f t="shared" si="16"/>
        <v>1920</v>
      </c>
      <c r="C454" s="393"/>
      <c r="D454" s="394"/>
      <c r="E454" s="393"/>
      <c r="F454" s="394"/>
      <c r="G454" s="393"/>
      <c r="H454" s="395"/>
      <c r="I454" s="393"/>
      <c r="J454" s="394"/>
      <c r="K454" s="393"/>
      <c r="L454" s="394"/>
      <c r="M454" s="393"/>
      <c r="N454" s="394"/>
      <c r="P454" s="140"/>
    </row>
    <row r="455" spans="2:16" x14ac:dyDescent="0.3">
      <c r="B455" s="307">
        <f t="shared" si="16"/>
        <v>1925</v>
      </c>
      <c r="C455" s="393"/>
      <c r="D455" s="394"/>
      <c r="E455" s="393"/>
      <c r="F455" s="394"/>
      <c r="G455" s="393"/>
      <c r="H455" s="395"/>
      <c r="I455" s="393"/>
      <c r="J455" s="394"/>
      <c r="K455" s="393"/>
      <c r="L455" s="394"/>
      <c r="M455" s="393"/>
      <c r="N455" s="394"/>
      <c r="P455" s="140"/>
    </row>
    <row r="456" spans="2:16" x14ac:dyDescent="0.3">
      <c r="B456" s="306">
        <f t="shared" si="16"/>
        <v>1930</v>
      </c>
      <c r="C456" s="393"/>
      <c r="D456" s="394"/>
      <c r="E456" s="393"/>
      <c r="F456" s="394"/>
      <c r="G456" s="393"/>
      <c r="H456" s="395"/>
      <c r="I456" s="393"/>
      <c r="J456" s="394"/>
      <c r="K456" s="393"/>
      <c r="L456" s="394"/>
      <c r="M456" s="393"/>
      <c r="N456" s="394"/>
      <c r="P456" s="140"/>
    </row>
    <row r="457" spans="2:16" x14ac:dyDescent="0.3">
      <c r="B457" s="307">
        <f t="shared" si="16"/>
        <v>1935</v>
      </c>
      <c r="C457" s="393"/>
      <c r="D457" s="394"/>
      <c r="E457" s="393"/>
      <c r="F457" s="394"/>
      <c r="G457" s="393"/>
      <c r="H457" s="395"/>
      <c r="I457" s="393"/>
      <c r="J457" s="394"/>
      <c r="K457" s="393"/>
      <c r="L457" s="394"/>
      <c r="M457" s="393"/>
      <c r="N457" s="394"/>
      <c r="P457" s="140"/>
    </row>
    <row r="458" spans="2:16" x14ac:dyDescent="0.3">
      <c r="B458" s="307">
        <f t="shared" si="16"/>
        <v>1940</v>
      </c>
      <c r="C458" s="393"/>
      <c r="D458" s="394"/>
      <c r="E458" s="393"/>
      <c r="F458" s="394"/>
      <c r="G458" s="393"/>
      <c r="H458" s="395"/>
      <c r="I458" s="393"/>
      <c r="J458" s="394"/>
      <c r="K458" s="393"/>
      <c r="L458" s="394"/>
      <c r="M458" s="393"/>
      <c r="N458" s="394"/>
      <c r="P458" s="140"/>
    </row>
    <row r="459" spans="2:16" x14ac:dyDescent="0.3">
      <c r="B459" s="307">
        <f t="shared" ref="B459:B470" si="17">B458+5</f>
        <v>1945</v>
      </c>
      <c r="C459" s="393"/>
      <c r="D459" s="394"/>
      <c r="E459" s="393"/>
      <c r="F459" s="394"/>
      <c r="G459" s="393"/>
      <c r="H459" s="395"/>
      <c r="I459" s="393"/>
      <c r="J459" s="394"/>
      <c r="K459" s="393"/>
      <c r="L459" s="394"/>
      <c r="M459" s="393"/>
      <c r="N459" s="394"/>
      <c r="P459" s="140"/>
    </row>
    <row r="460" spans="2:16" x14ac:dyDescent="0.3">
      <c r="B460" s="306">
        <f t="shared" si="17"/>
        <v>1950</v>
      </c>
      <c r="C460" s="393"/>
      <c r="D460" s="394"/>
      <c r="E460" s="393"/>
      <c r="F460" s="394"/>
      <c r="G460" s="393"/>
      <c r="H460" s="395"/>
      <c r="I460" s="393"/>
      <c r="J460" s="394"/>
      <c r="K460" s="393"/>
      <c r="L460" s="394"/>
      <c r="M460" s="393"/>
      <c r="N460" s="394"/>
      <c r="P460" s="140"/>
    </row>
    <row r="461" spans="2:16" x14ac:dyDescent="0.3">
      <c r="B461" s="307">
        <f t="shared" si="17"/>
        <v>1955</v>
      </c>
      <c r="C461" s="393"/>
      <c r="D461" s="394"/>
      <c r="E461" s="393"/>
      <c r="F461" s="394"/>
      <c r="G461" s="393"/>
      <c r="H461" s="395"/>
      <c r="I461" s="393"/>
      <c r="J461" s="394"/>
      <c r="K461" s="393"/>
      <c r="L461" s="394"/>
      <c r="M461" s="393"/>
      <c r="N461" s="394"/>
      <c r="P461" s="140"/>
    </row>
    <row r="462" spans="2:16" x14ac:dyDescent="0.3">
      <c r="B462" s="307">
        <f t="shared" si="17"/>
        <v>1960</v>
      </c>
      <c r="C462" s="393"/>
      <c r="D462" s="394"/>
      <c r="E462" s="393"/>
      <c r="F462" s="394"/>
      <c r="G462" s="393"/>
      <c r="H462" s="395"/>
      <c r="I462" s="393"/>
      <c r="J462" s="394"/>
      <c r="K462" s="393"/>
      <c r="L462" s="394"/>
      <c r="M462" s="393"/>
      <c r="N462" s="394"/>
      <c r="P462" s="140"/>
    </row>
    <row r="463" spans="2:16" x14ac:dyDescent="0.3">
      <c r="B463" s="307">
        <f t="shared" si="17"/>
        <v>1965</v>
      </c>
      <c r="C463" s="393"/>
      <c r="D463" s="394"/>
      <c r="E463" s="393"/>
      <c r="F463" s="394"/>
      <c r="G463" s="393"/>
      <c r="H463" s="395"/>
      <c r="I463" s="393"/>
      <c r="J463" s="394"/>
      <c r="K463" s="393"/>
      <c r="L463" s="394"/>
      <c r="M463" s="393"/>
      <c r="N463" s="394"/>
      <c r="P463" s="140"/>
    </row>
    <row r="464" spans="2:16" x14ac:dyDescent="0.3">
      <c r="B464" s="307">
        <f t="shared" si="17"/>
        <v>1970</v>
      </c>
      <c r="C464" s="393"/>
      <c r="D464" s="394"/>
      <c r="E464" s="393"/>
      <c r="F464" s="394"/>
      <c r="G464" s="393"/>
      <c r="H464" s="395"/>
      <c r="I464" s="393"/>
      <c r="J464" s="394"/>
      <c r="K464" s="393"/>
      <c r="L464" s="394"/>
      <c r="M464" s="393"/>
      <c r="N464" s="394"/>
      <c r="P464" s="140"/>
    </row>
    <row r="465" spans="1:16" x14ac:dyDescent="0.3">
      <c r="B465" s="306">
        <f t="shared" si="17"/>
        <v>1975</v>
      </c>
      <c r="C465" s="393"/>
      <c r="D465" s="394"/>
      <c r="E465" s="393"/>
      <c r="F465" s="394"/>
      <c r="G465" s="393"/>
      <c r="H465" s="395"/>
      <c r="I465" s="393"/>
      <c r="J465" s="394"/>
      <c r="K465" s="393"/>
      <c r="L465" s="394"/>
      <c r="M465" s="393"/>
      <c r="N465" s="394"/>
      <c r="P465" s="140"/>
    </row>
    <row r="466" spans="1:16" x14ac:dyDescent="0.3">
      <c r="B466" s="307">
        <f t="shared" si="17"/>
        <v>1980</v>
      </c>
      <c r="C466" s="393"/>
      <c r="D466" s="394"/>
      <c r="E466" s="393"/>
      <c r="F466" s="394"/>
      <c r="G466" s="393"/>
      <c r="H466" s="395"/>
      <c r="I466" s="393"/>
      <c r="J466" s="394"/>
      <c r="K466" s="393"/>
      <c r="L466" s="394"/>
      <c r="M466" s="393"/>
      <c r="N466" s="394"/>
      <c r="P466" s="140"/>
    </row>
    <row r="467" spans="1:16" x14ac:dyDescent="0.3">
      <c r="B467" s="307">
        <f t="shared" si="17"/>
        <v>1985</v>
      </c>
      <c r="C467" s="393"/>
      <c r="D467" s="394"/>
      <c r="E467" s="393"/>
      <c r="F467" s="394"/>
      <c r="G467" s="393"/>
      <c r="H467" s="395"/>
      <c r="I467" s="393"/>
      <c r="J467" s="394"/>
      <c r="K467" s="393"/>
      <c r="L467" s="394"/>
      <c r="M467" s="393"/>
      <c r="N467" s="394"/>
      <c r="P467" s="140"/>
    </row>
    <row r="468" spans="1:16" x14ac:dyDescent="0.3">
      <c r="B468" s="307">
        <f t="shared" si="17"/>
        <v>1990</v>
      </c>
      <c r="C468" s="393"/>
      <c r="D468" s="394"/>
      <c r="E468" s="393"/>
      <c r="F468" s="394"/>
      <c r="G468" s="393"/>
      <c r="H468" s="395"/>
      <c r="I468" s="393"/>
      <c r="J468" s="394"/>
      <c r="K468" s="393"/>
      <c r="L468" s="394"/>
      <c r="M468" s="393"/>
      <c r="N468" s="394"/>
      <c r="P468" s="140"/>
    </row>
    <row r="469" spans="1:16" x14ac:dyDescent="0.3">
      <c r="B469" s="306">
        <f t="shared" si="17"/>
        <v>1995</v>
      </c>
      <c r="C469" s="393"/>
      <c r="D469" s="394"/>
      <c r="E469" s="393"/>
      <c r="F469" s="394"/>
      <c r="G469" s="393"/>
      <c r="H469" s="395"/>
      <c r="I469" s="393"/>
      <c r="J469" s="394"/>
      <c r="K469" s="393"/>
      <c r="L469" s="394"/>
      <c r="M469" s="393"/>
      <c r="N469" s="394"/>
      <c r="P469" s="140"/>
    </row>
    <row r="470" spans="1:16" ht="17.25" thickBot="1" x14ac:dyDescent="0.35">
      <c r="B470" s="341">
        <f t="shared" si="17"/>
        <v>2000</v>
      </c>
      <c r="C470" s="396"/>
      <c r="D470" s="397"/>
      <c r="E470" s="396"/>
      <c r="F470" s="397"/>
      <c r="G470" s="396"/>
      <c r="H470" s="398"/>
      <c r="I470" s="396"/>
      <c r="J470" s="397"/>
      <c r="K470" s="396"/>
      <c r="L470" s="397"/>
      <c r="M470" s="396"/>
      <c r="N470" s="397"/>
      <c r="P470" s="140"/>
    </row>
    <row r="471" spans="1:16" x14ac:dyDescent="0.3">
      <c r="P471" s="140"/>
    </row>
    <row r="472" spans="1:16" x14ac:dyDescent="0.3">
      <c r="A472" s="140"/>
      <c r="B472" s="308"/>
      <c r="C472" s="140"/>
      <c r="D472" s="140"/>
      <c r="E472" s="140"/>
      <c r="F472" s="140"/>
      <c r="G472" s="140"/>
      <c r="H472" s="140"/>
      <c r="I472" s="140"/>
      <c r="J472" s="140"/>
      <c r="K472" s="140"/>
      <c r="L472" s="140"/>
      <c r="M472" s="140"/>
      <c r="N472" s="140"/>
      <c r="O472" s="140"/>
      <c r="P472" s="140"/>
    </row>
  </sheetData>
  <sheetProtection password="CC4F" sheet="1" objects="1" scenarios="1" selectLockedCells="1"/>
  <protectedRanges>
    <protectedRange sqref="C29:H31 C33:H35 C41:C43 C45:C47" name="Range1_3"/>
  </protectedRanges>
  <mergeCells count="34">
    <mergeCell ref="B69:N69"/>
    <mergeCell ref="B71:B72"/>
    <mergeCell ref="B70:N70"/>
    <mergeCell ref="I36:N36"/>
    <mergeCell ref="I37:N37"/>
    <mergeCell ref="I38:N38"/>
    <mergeCell ref="I39:N39"/>
    <mergeCell ref="K71:L71"/>
    <mergeCell ref="M71:N71"/>
    <mergeCell ref="C71:D71"/>
    <mergeCell ref="E71:F71"/>
    <mergeCell ref="G71:H71"/>
    <mergeCell ref="I71:J71"/>
    <mergeCell ref="B10:N10"/>
    <mergeCell ref="I31:N31"/>
    <mergeCell ref="I32:N32"/>
    <mergeCell ref="I33:N33"/>
    <mergeCell ref="I34:N34"/>
    <mergeCell ref="I21:N21"/>
    <mergeCell ref="I22:N22"/>
    <mergeCell ref="I23:N23"/>
    <mergeCell ref="I24:N24"/>
    <mergeCell ref="I25:N25"/>
    <mergeCell ref="B15:C15"/>
    <mergeCell ref="I17:N17"/>
    <mergeCell ref="I18:N18"/>
    <mergeCell ref="I19:N19"/>
    <mergeCell ref="I20:N20"/>
    <mergeCell ref="I35:N35"/>
    <mergeCell ref="I26:N26"/>
    <mergeCell ref="I27:N27"/>
    <mergeCell ref="I28:N28"/>
    <mergeCell ref="I29:N29"/>
    <mergeCell ref="I30:N30"/>
  </mergeCells>
  <phoneticPr fontId="1" type="noConversion"/>
  <dataValidations count="1">
    <dataValidation type="list" showInputMessage="1" showErrorMessage="1" sqref="D15">
      <formula1>Basis_MV</formula1>
    </dataValidation>
  </dataValidations>
  <hyperlinks>
    <hyperlink ref="E4" location="Instructions!A1" display="Back to Instructions tab"/>
  </hyperlinks>
  <pageMargins left="0.25" right="0.25" top="0.5" bottom="0.5" header="0.3" footer="0.3"/>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85"/>
  <sheetViews>
    <sheetView showGridLines="0" zoomScale="80" zoomScaleNormal="80" workbookViewId="0">
      <selection activeCell="B11" sqref="B11:I20"/>
    </sheetView>
  </sheetViews>
  <sheetFormatPr defaultRowHeight="16.5" x14ac:dyDescent="0.3"/>
  <cols>
    <col min="1" max="1" width="9.140625" style="53"/>
    <col min="2" max="2" width="13.85546875" style="53" customWidth="1"/>
    <col min="3" max="3" width="40.85546875" style="53" customWidth="1"/>
    <col min="4" max="8" width="9.140625" style="53"/>
    <col min="9" max="9" width="8.42578125" style="53" customWidth="1"/>
    <col min="10" max="10" width="9.140625" style="53"/>
    <col min="11" max="11" width="19.85546875" style="53" customWidth="1"/>
    <col min="12" max="12" width="11.5703125" style="53" customWidth="1"/>
    <col min="13" max="17" width="9.140625" style="53"/>
    <col min="18" max="18" width="19" style="53" customWidth="1"/>
    <col min="19" max="19" width="9.140625" style="53"/>
    <col min="20" max="20" width="3.7109375" style="53" customWidth="1"/>
    <col min="21" max="16384" width="9.140625" style="53"/>
  </cols>
  <sheetData>
    <row r="1" spans="2:20" ht="17.25" thickBot="1" x14ac:dyDescent="0.35">
      <c r="T1" s="125"/>
    </row>
    <row r="2" spans="2:20" ht="18" thickBot="1" x14ac:dyDescent="0.35">
      <c r="B2" s="112" t="s">
        <v>104</v>
      </c>
      <c r="C2" s="113"/>
      <c r="T2" s="125"/>
    </row>
    <row r="3" spans="2:20" x14ac:dyDescent="0.3">
      <c r="B3" s="177" t="s">
        <v>105</v>
      </c>
      <c r="C3" s="178" t="str">
        <f ca="1">'Version Control'!C3</f>
        <v>Tankless_Gas_Water_Heater_v1 2.xlsx</v>
      </c>
      <c r="T3" s="125"/>
    </row>
    <row r="4" spans="2:20" ht="18" x14ac:dyDescent="0.35">
      <c r="B4" s="179" t="s">
        <v>106</v>
      </c>
      <c r="C4" s="180" t="str">
        <f ca="1">MID(CELL("filename",E31), FIND("]", CELL("filename",E31))+ 1, 255)</f>
        <v>Photos</v>
      </c>
      <c r="E4" s="408" t="s">
        <v>285</v>
      </c>
      <c r="T4" s="125"/>
    </row>
    <row r="5" spans="2:20" ht="15" customHeight="1" x14ac:dyDescent="0.3">
      <c r="B5" s="181" t="s">
        <v>107</v>
      </c>
      <c r="C5" s="182">
        <f>'Version Control'!C5</f>
        <v>1.2</v>
      </c>
      <c r="T5" s="125"/>
    </row>
    <row r="6" spans="2:20" ht="15" customHeight="1" x14ac:dyDescent="0.3">
      <c r="B6" s="181" t="s">
        <v>108</v>
      </c>
      <c r="C6" s="188">
        <f>'Version Control'!C6</f>
        <v>40939</v>
      </c>
      <c r="T6" s="125"/>
    </row>
    <row r="7" spans="2:20" ht="17.25" thickBot="1" x14ac:dyDescent="0.35">
      <c r="B7" s="183" t="s">
        <v>109</v>
      </c>
      <c r="C7" s="184" t="str">
        <f>'Version Control'!C7</f>
        <v>[MM/DD/YYYY]</v>
      </c>
      <c r="T7" s="125"/>
    </row>
    <row r="8" spans="2:20" x14ac:dyDescent="0.3">
      <c r="T8" s="125"/>
    </row>
    <row r="9" spans="2:20" ht="17.25" thickBot="1" x14ac:dyDescent="0.35">
      <c r="T9" s="125"/>
    </row>
    <row r="10" spans="2:20" ht="18" thickBot="1" x14ac:dyDescent="0.4">
      <c r="B10" s="620" t="s">
        <v>120</v>
      </c>
      <c r="C10" s="621"/>
      <c r="D10" s="621"/>
      <c r="E10" s="621"/>
      <c r="F10" s="621"/>
      <c r="G10" s="621"/>
      <c r="H10" s="621"/>
      <c r="I10" s="622"/>
      <c r="K10" s="620" t="s">
        <v>121</v>
      </c>
      <c r="L10" s="621"/>
      <c r="M10" s="621"/>
      <c r="N10" s="621"/>
      <c r="O10" s="621"/>
      <c r="P10" s="621"/>
      <c r="Q10" s="621"/>
      <c r="R10" s="622"/>
      <c r="T10" s="125"/>
    </row>
    <row r="11" spans="2:20" x14ac:dyDescent="0.3">
      <c r="B11" s="632"/>
      <c r="C11" s="633"/>
      <c r="D11" s="633"/>
      <c r="E11" s="633"/>
      <c r="F11" s="633"/>
      <c r="G11" s="633"/>
      <c r="H11" s="633"/>
      <c r="I11" s="634"/>
      <c r="K11" s="632"/>
      <c r="L11" s="633"/>
      <c r="M11" s="633"/>
      <c r="N11" s="633"/>
      <c r="O11" s="633"/>
      <c r="P11" s="633"/>
      <c r="Q11" s="633"/>
      <c r="R11" s="634"/>
      <c r="T11" s="125"/>
    </row>
    <row r="12" spans="2:20" x14ac:dyDescent="0.3">
      <c r="B12" s="635"/>
      <c r="C12" s="636"/>
      <c r="D12" s="636"/>
      <c r="E12" s="636"/>
      <c r="F12" s="636"/>
      <c r="G12" s="636"/>
      <c r="H12" s="636"/>
      <c r="I12" s="637"/>
      <c r="K12" s="635"/>
      <c r="L12" s="636"/>
      <c r="M12" s="636"/>
      <c r="N12" s="636"/>
      <c r="O12" s="636"/>
      <c r="P12" s="636"/>
      <c r="Q12" s="636"/>
      <c r="R12" s="637"/>
      <c r="T12" s="125"/>
    </row>
    <row r="13" spans="2:20" x14ac:dyDescent="0.3">
      <c r="B13" s="635"/>
      <c r="C13" s="636"/>
      <c r="D13" s="636"/>
      <c r="E13" s="636"/>
      <c r="F13" s="636"/>
      <c r="G13" s="636"/>
      <c r="H13" s="636"/>
      <c r="I13" s="637"/>
      <c r="K13" s="635"/>
      <c r="L13" s="636"/>
      <c r="M13" s="636"/>
      <c r="N13" s="636"/>
      <c r="O13" s="636"/>
      <c r="P13" s="636"/>
      <c r="Q13" s="636"/>
      <c r="R13" s="637"/>
      <c r="T13" s="125"/>
    </row>
    <row r="14" spans="2:20" x14ac:dyDescent="0.3">
      <c r="B14" s="635"/>
      <c r="C14" s="636"/>
      <c r="D14" s="636"/>
      <c r="E14" s="636"/>
      <c r="F14" s="636"/>
      <c r="G14" s="636"/>
      <c r="H14" s="636"/>
      <c r="I14" s="637"/>
      <c r="K14" s="635"/>
      <c r="L14" s="636"/>
      <c r="M14" s="636"/>
      <c r="N14" s="636"/>
      <c r="O14" s="636"/>
      <c r="P14" s="636"/>
      <c r="Q14" s="636"/>
      <c r="R14" s="637"/>
      <c r="T14" s="125"/>
    </row>
    <row r="15" spans="2:20" x14ac:dyDescent="0.3">
      <c r="B15" s="635"/>
      <c r="C15" s="636"/>
      <c r="D15" s="636"/>
      <c r="E15" s="636"/>
      <c r="F15" s="636"/>
      <c r="G15" s="636"/>
      <c r="H15" s="636"/>
      <c r="I15" s="637"/>
      <c r="K15" s="635"/>
      <c r="L15" s="636"/>
      <c r="M15" s="636"/>
      <c r="N15" s="636"/>
      <c r="O15" s="636"/>
      <c r="P15" s="636"/>
      <c r="Q15" s="636"/>
      <c r="R15" s="637"/>
      <c r="T15" s="125"/>
    </row>
    <row r="16" spans="2:20" x14ac:dyDescent="0.3">
      <c r="B16" s="635"/>
      <c r="C16" s="636"/>
      <c r="D16" s="636"/>
      <c r="E16" s="636"/>
      <c r="F16" s="636"/>
      <c r="G16" s="636"/>
      <c r="H16" s="636"/>
      <c r="I16" s="637"/>
      <c r="K16" s="635"/>
      <c r="L16" s="636"/>
      <c r="M16" s="636"/>
      <c r="N16" s="636"/>
      <c r="O16" s="636"/>
      <c r="P16" s="636"/>
      <c r="Q16" s="636"/>
      <c r="R16" s="637"/>
      <c r="T16" s="125"/>
    </row>
    <row r="17" spans="2:20" x14ac:dyDescent="0.3">
      <c r="B17" s="635"/>
      <c r="C17" s="636"/>
      <c r="D17" s="636"/>
      <c r="E17" s="636"/>
      <c r="F17" s="636"/>
      <c r="G17" s="636"/>
      <c r="H17" s="636"/>
      <c r="I17" s="637"/>
      <c r="K17" s="635"/>
      <c r="L17" s="636"/>
      <c r="M17" s="636"/>
      <c r="N17" s="636"/>
      <c r="O17" s="636"/>
      <c r="P17" s="636"/>
      <c r="Q17" s="636"/>
      <c r="R17" s="637"/>
      <c r="T17" s="125"/>
    </row>
    <row r="18" spans="2:20" x14ac:dyDescent="0.3">
      <c r="B18" s="635"/>
      <c r="C18" s="636"/>
      <c r="D18" s="636"/>
      <c r="E18" s="636"/>
      <c r="F18" s="636"/>
      <c r="G18" s="636"/>
      <c r="H18" s="636"/>
      <c r="I18" s="637"/>
      <c r="K18" s="635"/>
      <c r="L18" s="636"/>
      <c r="M18" s="636"/>
      <c r="N18" s="636"/>
      <c r="O18" s="636"/>
      <c r="P18" s="636"/>
      <c r="Q18" s="636"/>
      <c r="R18" s="637"/>
      <c r="T18" s="125"/>
    </row>
    <row r="19" spans="2:20" x14ac:dyDescent="0.3">
      <c r="B19" s="635"/>
      <c r="C19" s="636"/>
      <c r="D19" s="636"/>
      <c r="E19" s="636"/>
      <c r="F19" s="636"/>
      <c r="G19" s="636"/>
      <c r="H19" s="636"/>
      <c r="I19" s="637"/>
      <c r="K19" s="635"/>
      <c r="L19" s="636"/>
      <c r="M19" s="636"/>
      <c r="N19" s="636"/>
      <c r="O19" s="636"/>
      <c r="P19" s="636"/>
      <c r="Q19" s="636"/>
      <c r="R19" s="637"/>
      <c r="T19" s="125"/>
    </row>
    <row r="20" spans="2:20" ht="18.75" customHeight="1" thickBot="1" x14ac:dyDescent="0.35">
      <c r="B20" s="638"/>
      <c r="C20" s="639"/>
      <c r="D20" s="639"/>
      <c r="E20" s="639"/>
      <c r="F20" s="639"/>
      <c r="G20" s="639"/>
      <c r="H20" s="639"/>
      <c r="I20" s="640"/>
      <c r="K20" s="638"/>
      <c r="L20" s="639"/>
      <c r="M20" s="639"/>
      <c r="N20" s="639"/>
      <c r="O20" s="639"/>
      <c r="P20" s="639"/>
      <c r="Q20" s="639"/>
      <c r="R20" s="640"/>
      <c r="T20" s="125"/>
    </row>
    <row r="21" spans="2:20" ht="18.75" customHeight="1" thickBot="1" x14ac:dyDescent="0.35">
      <c r="T21" s="125"/>
    </row>
    <row r="22" spans="2:20" ht="18" thickBot="1" x14ac:dyDescent="0.4">
      <c r="B22" s="620" t="s">
        <v>313</v>
      </c>
      <c r="C22" s="621"/>
      <c r="D22" s="621"/>
      <c r="E22" s="621"/>
      <c r="F22" s="621"/>
      <c r="G22" s="621"/>
      <c r="H22" s="621"/>
      <c r="I22" s="622"/>
      <c r="K22" s="620" t="s">
        <v>314</v>
      </c>
      <c r="L22" s="621"/>
      <c r="M22" s="621"/>
      <c r="N22" s="621"/>
      <c r="O22" s="621"/>
      <c r="P22" s="621"/>
      <c r="Q22" s="621"/>
      <c r="R22" s="622"/>
      <c r="T22" s="125"/>
    </row>
    <row r="23" spans="2:20" x14ac:dyDescent="0.3">
      <c r="B23" s="623"/>
      <c r="C23" s="624"/>
      <c r="D23" s="624"/>
      <c r="E23" s="624"/>
      <c r="F23" s="624"/>
      <c r="G23" s="624"/>
      <c r="H23" s="624"/>
      <c r="I23" s="625"/>
      <c r="K23" s="623"/>
      <c r="L23" s="624"/>
      <c r="M23" s="624"/>
      <c r="N23" s="624"/>
      <c r="O23" s="624"/>
      <c r="P23" s="624"/>
      <c r="Q23" s="624"/>
      <c r="R23" s="625"/>
      <c r="T23" s="125"/>
    </row>
    <row r="24" spans="2:20" x14ac:dyDescent="0.3">
      <c r="B24" s="626"/>
      <c r="C24" s="627"/>
      <c r="D24" s="627"/>
      <c r="E24" s="627"/>
      <c r="F24" s="627"/>
      <c r="G24" s="627"/>
      <c r="H24" s="627"/>
      <c r="I24" s="628"/>
      <c r="K24" s="626"/>
      <c r="L24" s="627"/>
      <c r="M24" s="627"/>
      <c r="N24" s="627"/>
      <c r="O24" s="627"/>
      <c r="P24" s="627"/>
      <c r="Q24" s="627"/>
      <c r="R24" s="628"/>
      <c r="T24" s="125"/>
    </row>
    <row r="25" spans="2:20" x14ac:dyDescent="0.3">
      <c r="B25" s="626"/>
      <c r="C25" s="627"/>
      <c r="D25" s="627"/>
      <c r="E25" s="627"/>
      <c r="F25" s="627"/>
      <c r="G25" s="627"/>
      <c r="H25" s="627"/>
      <c r="I25" s="628"/>
      <c r="K25" s="626"/>
      <c r="L25" s="627"/>
      <c r="M25" s="627"/>
      <c r="N25" s="627"/>
      <c r="O25" s="627"/>
      <c r="P25" s="627"/>
      <c r="Q25" s="627"/>
      <c r="R25" s="628"/>
      <c r="T25" s="125"/>
    </row>
    <row r="26" spans="2:20" x14ac:dyDescent="0.3">
      <c r="B26" s="626"/>
      <c r="C26" s="627"/>
      <c r="D26" s="627"/>
      <c r="E26" s="627"/>
      <c r="F26" s="627"/>
      <c r="G26" s="627"/>
      <c r="H26" s="627"/>
      <c r="I26" s="628"/>
      <c r="K26" s="626"/>
      <c r="L26" s="627"/>
      <c r="M26" s="627"/>
      <c r="N26" s="627"/>
      <c r="O26" s="627"/>
      <c r="P26" s="627"/>
      <c r="Q26" s="627"/>
      <c r="R26" s="628"/>
      <c r="T26" s="125"/>
    </row>
    <row r="27" spans="2:20" x14ac:dyDescent="0.3">
      <c r="B27" s="626"/>
      <c r="C27" s="627"/>
      <c r="D27" s="627"/>
      <c r="E27" s="627"/>
      <c r="F27" s="627"/>
      <c r="G27" s="627"/>
      <c r="H27" s="627"/>
      <c r="I27" s="628"/>
      <c r="K27" s="626"/>
      <c r="L27" s="627"/>
      <c r="M27" s="627"/>
      <c r="N27" s="627"/>
      <c r="O27" s="627"/>
      <c r="P27" s="627"/>
      <c r="Q27" s="627"/>
      <c r="R27" s="628"/>
      <c r="T27" s="125"/>
    </row>
    <row r="28" spans="2:20" x14ac:dyDescent="0.3">
      <c r="B28" s="626"/>
      <c r="C28" s="627"/>
      <c r="D28" s="627"/>
      <c r="E28" s="627"/>
      <c r="F28" s="627"/>
      <c r="G28" s="627"/>
      <c r="H28" s="627"/>
      <c r="I28" s="628"/>
      <c r="K28" s="626"/>
      <c r="L28" s="627"/>
      <c r="M28" s="627"/>
      <c r="N28" s="627"/>
      <c r="O28" s="627"/>
      <c r="P28" s="627"/>
      <c r="Q28" s="627"/>
      <c r="R28" s="628"/>
      <c r="T28" s="125"/>
    </row>
    <row r="29" spans="2:20" x14ac:dyDescent="0.3">
      <c r="B29" s="626"/>
      <c r="C29" s="627"/>
      <c r="D29" s="627"/>
      <c r="E29" s="627"/>
      <c r="F29" s="627"/>
      <c r="G29" s="627"/>
      <c r="H29" s="627"/>
      <c r="I29" s="628"/>
      <c r="K29" s="626"/>
      <c r="L29" s="627"/>
      <c r="M29" s="627"/>
      <c r="N29" s="627"/>
      <c r="O29" s="627"/>
      <c r="P29" s="627"/>
      <c r="Q29" s="627"/>
      <c r="R29" s="628"/>
      <c r="T29" s="125"/>
    </row>
    <row r="30" spans="2:20" x14ac:dyDescent="0.3">
      <c r="B30" s="626"/>
      <c r="C30" s="627"/>
      <c r="D30" s="627"/>
      <c r="E30" s="627"/>
      <c r="F30" s="627"/>
      <c r="G30" s="627"/>
      <c r="H30" s="627"/>
      <c r="I30" s="628"/>
      <c r="K30" s="626"/>
      <c r="L30" s="627"/>
      <c r="M30" s="627"/>
      <c r="N30" s="627"/>
      <c r="O30" s="627"/>
      <c r="P30" s="627"/>
      <c r="Q30" s="627"/>
      <c r="R30" s="628"/>
      <c r="T30" s="125"/>
    </row>
    <row r="31" spans="2:20" x14ac:dyDescent="0.3">
      <c r="B31" s="626"/>
      <c r="C31" s="627"/>
      <c r="D31" s="627"/>
      <c r="E31" s="627"/>
      <c r="F31" s="627"/>
      <c r="G31" s="627"/>
      <c r="H31" s="627"/>
      <c r="I31" s="628"/>
      <c r="K31" s="626"/>
      <c r="L31" s="627"/>
      <c r="M31" s="627"/>
      <c r="N31" s="627"/>
      <c r="O31" s="627"/>
      <c r="P31" s="627"/>
      <c r="Q31" s="627"/>
      <c r="R31" s="628"/>
      <c r="T31" s="125"/>
    </row>
    <row r="32" spans="2:20" ht="17.25" thickBot="1" x14ac:dyDescent="0.35">
      <c r="B32" s="629"/>
      <c r="C32" s="630"/>
      <c r="D32" s="630"/>
      <c r="E32" s="630"/>
      <c r="F32" s="630"/>
      <c r="G32" s="630"/>
      <c r="H32" s="630"/>
      <c r="I32" s="631"/>
      <c r="K32" s="629"/>
      <c r="L32" s="630"/>
      <c r="M32" s="630"/>
      <c r="N32" s="630"/>
      <c r="O32" s="630"/>
      <c r="P32" s="630"/>
      <c r="Q32" s="630"/>
      <c r="R32" s="631"/>
      <c r="T32" s="125"/>
    </row>
    <row r="33" spans="2:20" ht="17.25" thickBot="1" x14ac:dyDescent="0.35">
      <c r="T33" s="125"/>
    </row>
    <row r="34" spans="2:20" ht="18" thickBot="1" x14ac:dyDescent="0.4">
      <c r="B34" s="620" t="s">
        <v>315</v>
      </c>
      <c r="C34" s="621"/>
      <c r="D34" s="621"/>
      <c r="E34" s="621"/>
      <c r="F34" s="621"/>
      <c r="G34" s="621"/>
      <c r="H34" s="621"/>
      <c r="I34" s="622"/>
      <c r="K34" s="620" t="s">
        <v>316</v>
      </c>
      <c r="L34" s="621"/>
      <c r="M34" s="621"/>
      <c r="N34" s="621"/>
      <c r="O34" s="621"/>
      <c r="P34" s="621"/>
      <c r="Q34" s="621"/>
      <c r="R34" s="622"/>
      <c r="T34" s="125"/>
    </row>
    <row r="35" spans="2:20" x14ac:dyDescent="0.3">
      <c r="B35" s="623"/>
      <c r="C35" s="624"/>
      <c r="D35" s="624"/>
      <c r="E35" s="624"/>
      <c r="F35" s="624"/>
      <c r="G35" s="624"/>
      <c r="H35" s="624"/>
      <c r="I35" s="625"/>
      <c r="K35" s="623"/>
      <c r="L35" s="624"/>
      <c r="M35" s="624"/>
      <c r="N35" s="624"/>
      <c r="O35" s="624"/>
      <c r="P35" s="624"/>
      <c r="Q35" s="624"/>
      <c r="R35" s="625"/>
      <c r="T35" s="125"/>
    </row>
    <row r="36" spans="2:20" x14ac:dyDescent="0.3">
      <c r="B36" s="626"/>
      <c r="C36" s="627"/>
      <c r="D36" s="627"/>
      <c r="E36" s="627"/>
      <c r="F36" s="627"/>
      <c r="G36" s="627"/>
      <c r="H36" s="627"/>
      <c r="I36" s="628"/>
      <c r="K36" s="626"/>
      <c r="L36" s="627"/>
      <c r="M36" s="627"/>
      <c r="N36" s="627"/>
      <c r="O36" s="627"/>
      <c r="P36" s="627"/>
      <c r="Q36" s="627"/>
      <c r="R36" s="628"/>
      <c r="T36" s="125"/>
    </row>
    <row r="37" spans="2:20" x14ac:dyDescent="0.3">
      <c r="B37" s="626"/>
      <c r="C37" s="627"/>
      <c r="D37" s="627"/>
      <c r="E37" s="627"/>
      <c r="F37" s="627"/>
      <c r="G37" s="627"/>
      <c r="H37" s="627"/>
      <c r="I37" s="628"/>
      <c r="K37" s="626"/>
      <c r="L37" s="627"/>
      <c r="M37" s="627"/>
      <c r="N37" s="627"/>
      <c r="O37" s="627"/>
      <c r="P37" s="627"/>
      <c r="Q37" s="627"/>
      <c r="R37" s="628"/>
      <c r="T37" s="125"/>
    </row>
    <row r="38" spans="2:20" x14ac:dyDescent="0.3">
      <c r="B38" s="626"/>
      <c r="C38" s="627"/>
      <c r="D38" s="627"/>
      <c r="E38" s="627"/>
      <c r="F38" s="627"/>
      <c r="G38" s="627"/>
      <c r="H38" s="627"/>
      <c r="I38" s="628"/>
      <c r="K38" s="626"/>
      <c r="L38" s="627"/>
      <c r="M38" s="627"/>
      <c r="N38" s="627"/>
      <c r="O38" s="627"/>
      <c r="P38" s="627"/>
      <c r="Q38" s="627"/>
      <c r="R38" s="628"/>
      <c r="T38" s="125"/>
    </row>
    <row r="39" spans="2:20" x14ac:dyDescent="0.3">
      <c r="B39" s="626"/>
      <c r="C39" s="627"/>
      <c r="D39" s="627"/>
      <c r="E39" s="627"/>
      <c r="F39" s="627"/>
      <c r="G39" s="627"/>
      <c r="H39" s="627"/>
      <c r="I39" s="628"/>
      <c r="K39" s="626"/>
      <c r="L39" s="627"/>
      <c r="M39" s="627"/>
      <c r="N39" s="627"/>
      <c r="O39" s="627"/>
      <c r="P39" s="627"/>
      <c r="Q39" s="627"/>
      <c r="R39" s="628"/>
      <c r="T39" s="125"/>
    </row>
    <row r="40" spans="2:20" x14ac:dyDescent="0.3">
      <c r="B40" s="626"/>
      <c r="C40" s="627"/>
      <c r="D40" s="627"/>
      <c r="E40" s="627"/>
      <c r="F40" s="627"/>
      <c r="G40" s="627"/>
      <c r="H40" s="627"/>
      <c r="I40" s="628"/>
      <c r="K40" s="626"/>
      <c r="L40" s="627"/>
      <c r="M40" s="627"/>
      <c r="N40" s="627"/>
      <c r="O40" s="627"/>
      <c r="P40" s="627"/>
      <c r="Q40" s="627"/>
      <c r="R40" s="628"/>
      <c r="T40" s="125"/>
    </row>
    <row r="41" spans="2:20" x14ac:dyDescent="0.3">
      <c r="B41" s="626"/>
      <c r="C41" s="627"/>
      <c r="D41" s="627"/>
      <c r="E41" s="627"/>
      <c r="F41" s="627"/>
      <c r="G41" s="627"/>
      <c r="H41" s="627"/>
      <c r="I41" s="628"/>
      <c r="K41" s="626"/>
      <c r="L41" s="627"/>
      <c r="M41" s="627"/>
      <c r="N41" s="627"/>
      <c r="O41" s="627"/>
      <c r="P41" s="627"/>
      <c r="Q41" s="627"/>
      <c r="R41" s="628"/>
      <c r="T41" s="125"/>
    </row>
    <row r="42" spans="2:20" x14ac:dyDescent="0.3">
      <c r="B42" s="626"/>
      <c r="C42" s="627"/>
      <c r="D42" s="627"/>
      <c r="E42" s="627"/>
      <c r="F42" s="627"/>
      <c r="G42" s="627"/>
      <c r="H42" s="627"/>
      <c r="I42" s="628"/>
      <c r="K42" s="626"/>
      <c r="L42" s="627"/>
      <c r="M42" s="627"/>
      <c r="N42" s="627"/>
      <c r="O42" s="627"/>
      <c r="P42" s="627"/>
      <c r="Q42" s="627"/>
      <c r="R42" s="628"/>
      <c r="T42" s="125"/>
    </row>
    <row r="43" spans="2:20" x14ac:dyDescent="0.3">
      <c r="B43" s="626"/>
      <c r="C43" s="627"/>
      <c r="D43" s="627"/>
      <c r="E43" s="627"/>
      <c r="F43" s="627"/>
      <c r="G43" s="627"/>
      <c r="H43" s="627"/>
      <c r="I43" s="628"/>
      <c r="K43" s="626"/>
      <c r="L43" s="627"/>
      <c r="M43" s="627"/>
      <c r="N43" s="627"/>
      <c r="O43" s="627"/>
      <c r="P43" s="627"/>
      <c r="Q43" s="627"/>
      <c r="R43" s="628"/>
      <c r="T43" s="125"/>
    </row>
    <row r="44" spans="2:20" ht="17.25" thickBot="1" x14ac:dyDescent="0.35">
      <c r="B44" s="629"/>
      <c r="C44" s="630"/>
      <c r="D44" s="630"/>
      <c r="E44" s="630"/>
      <c r="F44" s="630"/>
      <c r="G44" s="630"/>
      <c r="H44" s="630"/>
      <c r="I44" s="631"/>
      <c r="K44" s="629"/>
      <c r="L44" s="630"/>
      <c r="M44" s="630"/>
      <c r="N44" s="630"/>
      <c r="O44" s="630"/>
      <c r="P44" s="630"/>
      <c r="Q44" s="630"/>
      <c r="R44" s="631"/>
      <c r="T44" s="125"/>
    </row>
    <row r="45" spans="2:20" ht="17.25" thickBot="1" x14ac:dyDescent="0.35">
      <c r="T45" s="125"/>
    </row>
    <row r="46" spans="2:20" ht="18" thickBot="1" x14ac:dyDescent="0.4">
      <c r="B46" s="620" t="s">
        <v>317</v>
      </c>
      <c r="C46" s="621"/>
      <c r="D46" s="621"/>
      <c r="E46" s="621"/>
      <c r="F46" s="621"/>
      <c r="G46" s="621"/>
      <c r="H46" s="621"/>
      <c r="I46" s="622"/>
      <c r="K46" s="620" t="s">
        <v>122</v>
      </c>
      <c r="L46" s="621"/>
      <c r="M46" s="621"/>
      <c r="N46" s="621"/>
      <c r="O46" s="621"/>
      <c r="P46" s="621"/>
      <c r="Q46" s="621"/>
      <c r="R46" s="622"/>
      <c r="T46" s="125"/>
    </row>
    <row r="47" spans="2:20" x14ac:dyDescent="0.3">
      <c r="B47" s="623"/>
      <c r="C47" s="624"/>
      <c r="D47" s="624"/>
      <c r="E47" s="624"/>
      <c r="F47" s="624"/>
      <c r="G47" s="624"/>
      <c r="H47" s="624"/>
      <c r="I47" s="625"/>
      <c r="K47" s="623"/>
      <c r="L47" s="624"/>
      <c r="M47" s="624"/>
      <c r="N47" s="624"/>
      <c r="O47" s="624"/>
      <c r="P47" s="624"/>
      <c r="Q47" s="624"/>
      <c r="R47" s="625"/>
      <c r="T47" s="125"/>
    </row>
    <row r="48" spans="2:20" x14ac:dyDescent="0.3">
      <c r="B48" s="626"/>
      <c r="C48" s="627"/>
      <c r="D48" s="627"/>
      <c r="E48" s="627"/>
      <c r="F48" s="627"/>
      <c r="G48" s="627"/>
      <c r="H48" s="627"/>
      <c r="I48" s="628"/>
      <c r="K48" s="626"/>
      <c r="L48" s="627"/>
      <c r="M48" s="627"/>
      <c r="N48" s="627"/>
      <c r="O48" s="627"/>
      <c r="P48" s="627"/>
      <c r="Q48" s="627"/>
      <c r="R48" s="628"/>
      <c r="T48" s="125"/>
    </row>
    <row r="49" spans="1:20" x14ac:dyDescent="0.3">
      <c r="B49" s="626"/>
      <c r="C49" s="627"/>
      <c r="D49" s="627"/>
      <c r="E49" s="627"/>
      <c r="F49" s="627"/>
      <c r="G49" s="627"/>
      <c r="H49" s="627"/>
      <c r="I49" s="628"/>
      <c r="K49" s="626"/>
      <c r="L49" s="627"/>
      <c r="M49" s="627"/>
      <c r="N49" s="627"/>
      <c r="O49" s="627"/>
      <c r="P49" s="627"/>
      <c r="Q49" s="627"/>
      <c r="R49" s="628"/>
      <c r="T49" s="125"/>
    </row>
    <row r="50" spans="1:20" ht="16.5" customHeight="1" x14ac:dyDescent="0.3">
      <c r="B50" s="626"/>
      <c r="C50" s="627"/>
      <c r="D50" s="627"/>
      <c r="E50" s="627"/>
      <c r="F50" s="627"/>
      <c r="G50" s="627"/>
      <c r="H50" s="627"/>
      <c r="I50" s="628"/>
      <c r="K50" s="626"/>
      <c r="L50" s="627"/>
      <c r="M50" s="627"/>
      <c r="N50" s="627"/>
      <c r="O50" s="627"/>
      <c r="P50" s="627"/>
      <c r="Q50" s="627"/>
      <c r="R50" s="628"/>
      <c r="T50" s="125"/>
    </row>
    <row r="51" spans="1:20" ht="16.5" customHeight="1" x14ac:dyDescent="0.3">
      <c r="B51" s="626"/>
      <c r="C51" s="627"/>
      <c r="D51" s="627"/>
      <c r="E51" s="627"/>
      <c r="F51" s="627"/>
      <c r="G51" s="627"/>
      <c r="H51" s="627"/>
      <c r="I51" s="628"/>
      <c r="K51" s="626"/>
      <c r="L51" s="627"/>
      <c r="M51" s="627"/>
      <c r="N51" s="627"/>
      <c r="O51" s="627"/>
      <c r="P51" s="627"/>
      <c r="Q51" s="627"/>
      <c r="R51" s="628"/>
      <c r="T51" s="125"/>
    </row>
    <row r="52" spans="1:20" ht="16.5" customHeight="1" x14ac:dyDescent="0.3">
      <c r="B52" s="626"/>
      <c r="C52" s="627"/>
      <c r="D52" s="627"/>
      <c r="E52" s="627"/>
      <c r="F52" s="627"/>
      <c r="G52" s="627"/>
      <c r="H52" s="627"/>
      <c r="I52" s="628"/>
      <c r="K52" s="626"/>
      <c r="L52" s="627"/>
      <c r="M52" s="627"/>
      <c r="N52" s="627"/>
      <c r="O52" s="627"/>
      <c r="P52" s="627"/>
      <c r="Q52" s="627"/>
      <c r="R52" s="628"/>
      <c r="T52" s="125"/>
    </row>
    <row r="53" spans="1:20" ht="16.5" customHeight="1" x14ac:dyDescent="0.3">
      <c r="B53" s="626"/>
      <c r="C53" s="627"/>
      <c r="D53" s="627"/>
      <c r="E53" s="627"/>
      <c r="F53" s="627"/>
      <c r="G53" s="627"/>
      <c r="H53" s="627"/>
      <c r="I53" s="628"/>
      <c r="K53" s="626"/>
      <c r="L53" s="627"/>
      <c r="M53" s="627"/>
      <c r="N53" s="627"/>
      <c r="O53" s="627"/>
      <c r="P53" s="627"/>
      <c r="Q53" s="627"/>
      <c r="R53" s="628"/>
      <c r="T53" s="125"/>
    </row>
    <row r="54" spans="1:20" ht="16.5" customHeight="1" x14ac:dyDescent="0.3">
      <c r="B54" s="626"/>
      <c r="C54" s="627"/>
      <c r="D54" s="627"/>
      <c r="E54" s="627"/>
      <c r="F54" s="627"/>
      <c r="G54" s="627"/>
      <c r="H54" s="627"/>
      <c r="I54" s="628"/>
      <c r="K54" s="626"/>
      <c r="L54" s="627"/>
      <c r="M54" s="627"/>
      <c r="N54" s="627"/>
      <c r="O54" s="627"/>
      <c r="P54" s="627"/>
      <c r="Q54" s="627"/>
      <c r="R54" s="628"/>
      <c r="T54" s="125"/>
    </row>
    <row r="55" spans="1:20" ht="16.5" customHeight="1" x14ac:dyDescent="0.3">
      <c r="B55" s="626"/>
      <c r="C55" s="627"/>
      <c r="D55" s="627"/>
      <c r="E55" s="627"/>
      <c r="F55" s="627"/>
      <c r="G55" s="627"/>
      <c r="H55" s="627"/>
      <c r="I55" s="628"/>
      <c r="K55" s="626"/>
      <c r="L55" s="627"/>
      <c r="M55" s="627"/>
      <c r="N55" s="627"/>
      <c r="O55" s="627"/>
      <c r="P55" s="627"/>
      <c r="Q55" s="627"/>
      <c r="R55" s="628"/>
      <c r="T55" s="125"/>
    </row>
    <row r="56" spans="1:20" ht="16.5" customHeight="1" thickBot="1" x14ac:dyDescent="0.35">
      <c r="B56" s="629"/>
      <c r="C56" s="630"/>
      <c r="D56" s="630"/>
      <c r="E56" s="630"/>
      <c r="F56" s="630"/>
      <c r="G56" s="630"/>
      <c r="H56" s="630"/>
      <c r="I56" s="631"/>
      <c r="K56" s="629"/>
      <c r="L56" s="630"/>
      <c r="M56" s="630"/>
      <c r="N56" s="630"/>
      <c r="O56" s="630"/>
      <c r="P56" s="630"/>
      <c r="Q56" s="630"/>
      <c r="R56" s="631"/>
      <c r="T56" s="125"/>
    </row>
    <row r="57" spans="1:20" ht="16.5" customHeight="1" x14ac:dyDescent="0.3">
      <c r="T57" s="125"/>
    </row>
    <row r="58" spans="1:20" ht="16.5" customHeight="1" x14ac:dyDescent="0.3">
      <c r="A58" s="125"/>
      <c r="B58" s="125"/>
      <c r="C58" s="125"/>
      <c r="D58" s="125"/>
      <c r="E58" s="125"/>
      <c r="F58" s="125"/>
      <c r="G58" s="125"/>
      <c r="H58" s="125"/>
      <c r="I58" s="125"/>
      <c r="J58" s="125"/>
      <c r="K58" s="125"/>
      <c r="L58" s="125"/>
      <c r="M58" s="125"/>
      <c r="N58" s="125"/>
      <c r="O58" s="125"/>
      <c r="P58" s="125"/>
      <c r="Q58" s="125"/>
      <c r="R58" s="125"/>
      <c r="S58" s="125"/>
      <c r="T58" s="125"/>
    </row>
    <row r="59" spans="1:20" ht="16.5" customHeight="1" x14ac:dyDescent="0.3"/>
    <row r="85" spans="11:11" x14ac:dyDescent="0.3">
      <c r="K85" s="59"/>
    </row>
  </sheetData>
  <sheetProtection password="CC4F" sheet="1" scenarios="1" selectLockedCells="1"/>
  <protectedRanges>
    <protectedRange sqref="B11 K11 B23 K23 B35 K35 B47 K47" name="Range1_1"/>
  </protectedRanges>
  <mergeCells count="16">
    <mergeCell ref="B10:I10"/>
    <mergeCell ref="K10:R10"/>
    <mergeCell ref="B11:I20"/>
    <mergeCell ref="K11:R20"/>
    <mergeCell ref="B22:I22"/>
    <mergeCell ref="K22:R22"/>
    <mergeCell ref="K46:R46"/>
    <mergeCell ref="B47:I56"/>
    <mergeCell ref="K47:R56"/>
    <mergeCell ref="B23:I32"/>
    <mergeCell ref="K23:R32"/>
    <mergeCell ref="B34:I34"/>
    <mergeCell ref="K34:R34"/>
    <mergeCell ref="B35:I44"/>
    <mergeCell ref="K35:R44"/>
    <mergeCell ref="B46:I46"/>
  </mergeCells>
  <phoneticPr fontId="1" type="noConversion"/>
  <conditionalFormatting sqref="J10:R20 C10:I10 B10:B11 B21:R56">
    <cfRule type="expression" dxfId="2" priority="1" stopIfTrue="1">
      <formula>AND(Photos="No")</formula>
    </cfRule>
  </conditionalFormatting>
  <hyperlinks>
    <hyperlink ref="E4" location="Instructions!A1" display="Back to Instructions tab"/>
  </hyperlinks>
  <pageMargins left="0.25" right="0.25" top="1" bottom="0.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27"/>
  <sheetViews>
    <sheetView showGridLines="0" zoomScale="80" zoomScaleNormal="80" workbookViewId="0">
      <selection activeCell="H12" sqref="H12"/>
    </sheetView>
  </sheetViews>
  <sheetFormatPr defaultRowHeight="16.5" x14ac:dyDescent="0.3"/>
  <cols>
    <col min="1" max="1" width="9.140625" style="53"/>
    <col min="2" max="2" width="23.140625" style="53" customWidth="1"/>
    <col min="3" max="3" width="41.42578125" style="53" customWidth="1"/>
    <col min="4" max="4" width="9.140625" style="53"/>
    <col min="5" max="5" width="24.5703125" style="53" customWidth="1"/>
    <col min="6" max="6" width="38" style="53" customWidth="1"/>
    <col min="7" max="7" width="14.85546875" style="83" customWidth="1"/>
    <col min="8" max="8" width="16.5703125" style="53" customWidth="1"/>
    <col min="9" max="9" width="11.42578125" style="53" customWidth="1"/>
    <col min="10" max="10" width="9.140625" style="53"/>
    <col min="11" max="11" width="4" style="53" customWidth="1"/>
    <col min="12" max="16384" width="9.140625" style="53"/>
  </cols>
  <sheetData>
    <row r="1" spans="2:11" ht="17.25" thickBot="1" x14ac:dyDescent="0.35">
      <c r="K1" s="125"/>
    </row>
    <row r="2" spans="2:11" ht="18" thickBot="1" x14ac:dyDescent="0.35">
      <c r="B2" s="112" t="s">
        <v>104</v>
      </c>
      <c r="C2" s="113"/>
      <c r="K2" s="125"/>
    </row>
    <row r="3" spans="2:11" x14ac:dyDescent="0.3">
      <c r="B3" s="177" t="s">
        <v>105</v>
      </c>
      <c r="C3" s="178" t="str">
        <f ca="1">'Version Control'!C3</f>
        <v>Tankless_Gas_Water_Heater_v1 2.xlsx</v>
      </c>
      <c r="K3" s="125"/>
    </row>
    <row r="4" spans="2:11" ht="18" x14ac:dyDescent="0.35">
      <c r="B4" s="179" t="s">
        <v>106</v>
      </c>
      <c r="C4" s="180" t="str">
        <f ca="1">MID(CELL("filename",G23), FIND("]", CELL("filename", G23))+ 1, 255)</f>
        <v>Uncertainty Data</v>
      </c>
      <c r="E4" s="422" t="s">
        <v>285</v>
      </c>
      <c r="K4" s="125"/>
    </row>
    <row r="5" spans="2:11" x14ac:dyDescent="0.3">
      <c r="B5" s="181" t="s">
        <v>107</v>
      </c>
      <c r="C5" s="182">
        <f>'Version Control'!C5</f>
        <v>1.2</v>
      </c>
      <c r="K5" s="125"/>
    </row>
    <row r="6" spans="2:11" x14ac:dyDescent="0.3">
      <c r="B6" s="181" t="s">
        <v>108</v>
      </c>
      <c r="C6" s="188">
        <f>'Version Control'!C6</f>
        <v>40939</v>
      </c>
      <c r="K6" s="125"/>
    </row>
    <row r="7" spans="2:11" ht="17.25" thickBot="1" x14ac:dyDescent="0.35">
      <c r="B7" s="183" t="s">
        <v>109</v>
      </c>
      <c r="C7" s="184" t="str">
        <f>'Version Control'!C7</f>
        <v>[MM/DD/YYYY]</v>
      </c>
      <c r="K7" s="125"/>
    </row>
    <row r="8" spans="2:11" x14ac:dyDescent="0.3">
      <c r="K8" s="125"/>
    </row>
    <row r="9" spans="2:11" ht="17.25" thickBot="1" x14ac:dyDescent="0.35">
      <c r="K9" s="125"/>
    </row>
    <row r="10" spans="2:11" ht="18" thickBot="1" x14ac:dyDescent="0.35">
      <c r="B10" s="84" t="s">
        <v>102</v>
      </c>
      <c r="C10" s="85"/>
      <c r="D10" s="86"/>
      <c r="E10" s="85"/>
      <c r="F10" s="86"/>
      <c r="G10" s="87"/>
      <c r="H10" s="85"/>
      <c r="I10" s="88"/>
      <c r="K10" s="125"/>
    </row>
    <row r="11" spans="2:11" ht="18" thickBot="1" x14ac:dyDescent="0.4">
      <c r="B11" s="650" t="s">
        <v>93</v>
      </c>
      <c r="C11" s="651"/>
      <c r="D11" s="651" t="s">
        <v>249</v>
      </c>
      <c r="E11" s="651"/>
      <c r="F11" s="110" t="s">
        <v>250</v>
      </c>
      <c r="G11" s="98" t="s">
        <v>251</v>
      </c>
      <c r="H11" s="100" t="s">
        <v>174</v>
      </c>
      <c r="I11" s="99" t="s">
        <v>175</v>
      </c>
      <c r="K11" s="125"/>
    </row>
    <row r="12" spans="2:11" x14ac:dyDescent="0.3">
      <c r="B12" s="652" t="s">
        <v>130</v>
      </c>
      <c r="C12" s="573"/>
      <c r="D12" s="653" t="s">
        <v>254</v>
      </c>
      <c r="E12" s="653"/>
      <c r="F12" s="423" t="s">
        <v>252</v>
      </c>
      <c r="G12" s="157" t="s">
        <v>267</v>
      </c>
      <c r="H12" s="399"/>
      <c r="I12" s="89" t="s">
        <v>50</v>
      </c>
      <c r="K12" s="125"/>
    </row>
    <row r="13" spans="2:11" x14ac:dyDescent="0.3">
      <c r="B13" s="641" t="s">
        <v>130</v>
      </c>
      <c r="C13" s="642"/>
      <c r="D13" s="643" t="s">
        <v>254</v>
      </c>
      <c r="E13" s="643"/>
      <c r="F13" s="424" t="s">
        <v>253</v>
      </c>
      <c r="G13" s="158" t="s">
        <v>268</v>
      </c>
      <c r="H13" s="366"/>
      <c r="I13" s="90" t="s">
        <v>50</v>
      </c>
      <c r="K13" s="125"/>
    </row>
    <row r="14" spans="2:11" x14ac:dyDescent="0.3">
      <c r="B14" s="641" t="s">
        <v>130</v>
      </c>
      <c r="C14" s="642"/>
      <c r="D14" s="643" t="s">
        <v>254</v>
      </c>
      <c r="E14" s="643"/>
      <c r="F14" s="424" t="s">
        <v>176</v>
      </c>
      <c r="G14" s="158" t="s">
        <v>269</v>
      </c>
      <c r="H14" s="366"/>
      <c r="I14" s="91" t="s">
        <v>255</v>
      </c>
      <c r="K14" s="125"/>
    </row>
    <row r="15" spans="2:11" x14ac:dyDescent="0.3">
      <c r="B15" s="641" t="s">
        <v>130</v>
      </c>
      <c r="C15" s="642"/>
      <c r="D15" s="643" t="s">
        <v>254</v>
      </c>
      <c r="E15" s="643"/>
      <c r="F15" s="425" t="s">
        <v>177</v>
      </c>
      <c r="G15" s="158" t="s">
        <v>269</v>
      </c>
      <c r="H15" s="366"/>
      <c r="I15" s="90" t="s">
        <v>256</v>
      </c>
      <c r="K15" s="125"/>
    </row>
    <row r="16" spans="2:11" x14ac:dyDescent="0.3">
      <c r="B16" s="647"/>
      <c r="C16" s="648"/>
      <c r="D16" s="648"/>
      <c r="E16" s="648"/>
      <c r="F16" s="648"/>
      <c r="G16" s="648"/>
      <c r="H16" s="648"/>
      <c r="I16" s="649"/>
      <c r="K16" s="125"/>
    </row>
    <row r="17" spans="1:11" x14ac:dyDescent="0.3">
      <c r="B17" s="641" t="s">
        <v>18</v>
      </c>
      <c r="C17" s="642"/>
      <c r="D17" s="643" t="s">
        <v>257</v>
      </c>
      <c r="E17" s="643"/>
      <c r="F17" s="426" t="s">
        <v>281</v>
      </c>
      <c r="G17" s="158" t="s">
        <v>270</v>
      </c>
      <c r="H17" s="400"/>
      <c r="I17" s="92" t="s">
        <v>284</v>
      </c>
      <c r="K17" s="125"/>
    </row>
    <row r="18" spans="1:11" x14ac:dyDescent="0.3">
      <c r="B18" s="641" t="s">
        <v>18</v>
      </c>
      <c r="C18" s="642"/>
      <c r="D18" s="643" t="s">
        <v>257</v>
      </c>
      <c r="E18" s="643"/>
      <c r="F18" s="426" t="s">
        <v>261</v>
      </c>
      <c r="G18" s="158" t="s">
        <v>271</v>
      </c>
      <c r="H18" s="400"/>
      <c r="I18" s="92" t="s">
        <v>50</v>
      </c>
      <c r="K18" s="125"/>
    </row>
    <row r="19" spans="1:11" x14ac:dyDescent="0.3">
      <c r="B19" s="641" t="s">
        <v>18</v>
      </c>
      <c r="C19" s="642"/>
      <c r="D19" s="643" t="s">
        <v>257</v>
      </c>
      <c r="E19" s="643"/>
      <c r="F19" s="426" t="s">
        <v>262</v>
      </c>
      <c r="G19" s="158" t="s">
        <v>272</v>
      </c>
      <c r="H19" s="400"/>
      <c r="I19" s="92" t="s">
        <v>50</v>
      </c>
      <c r="K19" s="125"/>
    </row>
    <row r="20" spans="1:11" x14ac:dyDescent="0.3">
      <c r="B20" s="641" t="s">
        <v>18</v>
      </c>
      <c r="C20" s="642"/>
      <c r="D20" s="643" t="s">
        <v>257</v>
      </c>
      <c r="E20" s="643"/>
      <c r="F20" s="426" t="s">
        <v>263</v>
      </c>
      <c r="G20" s="158" t="s">
        <v>273</v>
      </c>
      <c r="H20" s="400"/>
      <c r="I20" s="92" t="s">
        <v>258</v>
      </c>
      <c r="K20" s="125"/>
    </row>
    <row r="21" spans="1:11" x14ac:dyDescent="0.3">
      <c r="B21" s="641" t="s">
        <v>18</v>
      </c>
      <c r="C21" s="642"/>
      <c r="D21" s="643" t="s">
        <v>257</v>
      </c>
      <c r="E21" s="643"/>
      <c r="F21" s="426" t="s">
        <v>264</v>
      </c>
      <c r="G21" s="158" t="s">
        <v>361</v>
      </c>
      <c r="H21" s="400"/>
      <c r="I21" s="91" t="s">
        <v>259</v>
      </c>
      <c r="K21" s="125"/>
    </row>
    <row r="22" spans="1:11" x14ac:dyDescent="0.3">
      <c r="B22" s="641" t="s">
        <v>18</v>
      </c>
      <c r="C22" s="642"/>
      <c r="D22" s="643" t="s">
        <v>257</v>
      </c>
      <c r="E22" s="643"/>
      <c r="F22" s="426" t="s">
        <v>265</v>
      </c>
      <c r="G22" s="158" t="s">
        <v>362</v>
      </c>
      <c r="H22" s="400"/>
      <c r="I22" s="92" t="s">
        <v>260</v>
      </c>
      <c r="K22" s="125"/>
    </row>
    <row r="23" spans="1:11" ht="33" x14ac:dyDescent="0.3">
      <c r="B23" s="641" t="s">
        <v>18</v>
      </c>
      <c r="C23" s="642"/>
      <c r="D23" s="643" t="s">
        <v>257</v>
      </c>
      <c r="E23" s="643"/>
      <c r="F23" s="427" t="s">
        <v>363</v>
      </c>
      <c r="G23" s="146">
        <f>'24 Hr Test '!C41</f>
        <v>0</v>
      </c>
      <c r="H23" s="400"/>
      <c r="I23" s="92" t="s">
        <v>258</v>
      </c>
      <c r="K23" s="125"/>
    </row>
    <row r="24" spans="1:11" ht="49.5" x14ac:dyDescent="0.3">
      <c r="B24" s="641" t="s">
        <v>18</v>
      </c>
      <c r="C24" s="642"/>
      <c r="D24" s="643" t="s">
        <v>257</v>
      </c>
      <c r="E24" s="643"/>
      <c r="F24" s="427" t="s">
        <v>364</v>
      </c>
      <c r="G24" s="342">
        <f>'24 Hr Test '!C44</f>
        <v>0</v>
      </c>
      <c r="H24" s="400"/>
      <c r="I24" s="91" t="s">
        <v>259</v>
      </c>
      <c r="K24" s="125"/>
    </row>
    <row r="25" spans="1:11" ht="33.75" thickBot="1" x14ac:dyDescent="0.35">
      <c r="B25" s="644" t="s">
        <v>18</v>
      </c>
      <c r="C25" s="645"/>
      <c r="D25" s="646" t="s">
        <v>257</v>
      </c>
      <c r="E25" s="646"/>
      <c r="F25" s="428" t="s">
        <v>266</v>
      </c>
      <c r="G25" s="343">
        <f>'24 Hr Test '!C51</f>
        <v>0</v>
      </c>
      <c r="H25" s="401"/>
      <c r="I25" s="93" t="s">
        <v>260</v>
      </c>
      <c r="K25" s="125"/>
    </row>
    <row r="26" spans="1:11" x14ac:dyDescent="0.3">
      <c r="K26" s="125"/>
    </row>
    <row r="27" spans="1:11" x14ac:dyDescent="0.3">
      <c r="A27" s="125"/>
      <c r="B27" s="125"/>
      <c r="C27" s="125"/>
      <c r="D27" s="125"/>
      <c r="E27" s="125"/>
      <c r="F27" s="125"/>
      <c r="G27" s="142"/>
      <c r="H27" s="125"/>
      <c r="I27" s="125"/>
      <c r="J27" s="125"/>
      <c r="K27" s="125"/>
    </row>
  </sheetData>
  <sheetProtection password="CC4F" sheet="1" objects="1" scenarios="1" selectLockedCells="1"/>
  <mergeCells count="29">
    <mergeCell ref="B11:C11"/>
    <mergeCell ref="D11:E11"/>
    <mergeCell ref="B12:C12"/>
    <mergeCell ref="D12:E12"/>
    <mergeCell ref="B13:C13"/>
    <mergeCell ref="D13:E13"/>
    <mergeCell ref="B14:C14"/>
    <mergeCell ref="B21:C21"/>
    <mergeCell ref="B18:C18"/>
    <mergeCell ref="D18:E18"/>
    <mergeCell ref="B19:C19"/>
    <mergeCell ref="D19:E19"/>
    <mergeCell ref="B20:C20"/>
    <mergeCell ref="D20:E20"/>
    <mergeCell ref="D14:E14"/>
    <mergeCell ref="B15:C15"/>
    <mergeCell ref="D15:E15"/>
    <mergeCell ref="B17:C17"/>
    <mergeCell ref="D17:E17"/>
    <mergeCell ref="B24:C24"/>
    <mergeCell ref="D24:E24"/>
    <mergeCell ref="B25:C25"/>
    <mergeCell ref="D25:E25"/>
    <mergeCell ref="B16:I16"/>
    <mergeCell ref="D21:E21"/>
    <mergeCell ref="B22:C22"/>
    <mergeCell ref="D22:E22"/>
    <mergeCell ref="B23:C23"/>
    <mergeCell ref="D23:E23"/>
  </mergeCells>
  <conditionalFormatting sqref="B10:B25 C17:I25 C10:I15">
    <cfRule type="expression" dxfId="1" priority="1" stopIfTrue="1">
      <formula>AND(Uncertainty_Y_N="No")</formula>
    </cfRule>
  </conditionalFormatting>
  <hyperlinks>
    <hyperlink ref="E4" location="Instructions!A1" display="Back to Instructions tab"/>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21"/>
  <sheetViews>
    <sheetView showGridLines="0" zoomScale="80" zoomScaleNormal="80" workbookViewId="0">
      <selection activeCell="E4" sqref="E4"/>
    </sheetView>
  </sheetViews>
  <sheetFormatPr defaultRowHeight="16.5" x14ac:dyDescent="0.3"/>
  <cols>
    <col min="1" max="1" width="9.140625" style="53"/>
    <col min="2" max="2" width="24.28515625" style="53" customWidth="1"/>
    <col min="3" max="3" width="42.28515625" style="53" customWidth="1"/>
    <col min="4" max="4" width="18.5703125" style="53" customWidth="1"/>
    <col min="5" max="5" width="24.28515625" style="53" customWidth="1"/>
    <col min="6" max="6" width="9.140625" style="53"/>
    <col min="7" max="7" width="3.5703125" style="53" customWidth="1"/>
    <col min="8" max="16384" width="9.140625" style="53"/>
  </cols>
  <sheetData>
    <row r="1" spans="2:7" ht="17.25" thickBot="1" x14ac:dyDescent="0.35">
      <c r="G1" s="125"/>
    </row>
    <row r="2" spans="2:7" ht="18" thickBot="1" x14ac:dyDescent="0.35">
      <c r="B2" s="112" t="s">
        <v>104</v>
      </c>
      <c r="C2" s="113"/>
      <c r="G2" s="125"/>
    </row>
    <row r="3" spans="2:7" x14ac:dyDescent="0.3">
      <c r="B3" s="177" t="s">
        <v>105</v>
      </c>
      <c r="C3" s="178" t="str">
        <f ca="1">'Version Control'!C3</f>
        <v>Tankless_Gas_Water_Heater_v1 2.xlsx</v>
      </c>
      <c r="G3" s="125"/>
    </row>
    <row r="4" spans="2:7" ht="18" x14ac:dyDescent="0.35">
      <c r="B4" s="179" t="s">
        <v>106</v>
      </c>
      <c r="C4" s="180" t="str">
        <f ca="1">MID(CELL("filename",A1), FIND("]", CELL("filename", A1))+ 1, 255)</f>
        <v>Report Sign-Off Block</v>
      </c>
      <c r="E4" s="408" t="s">
        <v>285</v>
      </c>
      <c r="G4" s="125"/>
    </row>
    <row r="5" spans="2:7" x14ac:dyDescent="0.3">
      <c r="B5" s="181" t="s">
        <v>107</v>
      </c>
      <c r="C5" s="182">
        <f>'Version Control'!C5</f>
        <v>1.2</v>
      </c>
      <c r="G5" s="125"/>
    </row>
    <row r="6" spans="2:7" x14ac:dyDescent="0.3">
      <c r="B6" s="181" t="s">
        <v>108</v>
      </c>
      <c r="C6" s="188">
        <f>'Version Control'!C6</f>
        <v>40939</v>
      </c>
      <c r="G6" s="125"/>
    </row>
    <row r="7" spans="2:7" ht="17.25" thickBot="1" x14ac:dyDescent="0.35">
      <c r="B7" s="183" t="s">
        <v>109</v>
      </c>
      <c r="C7" s="184" t="str">
        <f>'Version Control'!C7</f>
        <v>[MM/DD/YYYY]</v>
      </c>
      <c r="G7" s="125"/>
    </row>
    <row r="8" spans="2:7" x14ac:dyDescent="0.3">
      <c r="B8" s="56"/>
      <c r="C8" s="57"/>
      <c r="G8" s="125"/>
    </row>
    <row r="9" spans="2:7" ht="17.25" thickBot="1" x14ac:dyDescent="0.35">
      <c r="G9" s="125"/>
    </row>
    <row r="10" spans="2:7" ht="17.25" x14ac:dyDescent="0.3">
      <c r="B10" s="54" t="s">
        <v>110</v>
      </c>
      <c r="C10" s="63"/>
      <c r="D10" s="63"/>
      <c r="E10" s="64"/>
      <c r="G10" s="125"/>
    </row>
    <row r="11" spans="2:7" ht="36" customHeight="1" x14ac:dyDescent="0.3">
      <c r="B11" s="654" t="s">
        <v>338</v>
      </c>
      <c r="C11" s="655"/>
      <c r="D11" s="655"/>
      <c r="E11" s="656"/>
      <c r="G11" s="125"/>
    </row>
    <row r="12" spans="2:7" ht="36" customHeight="1" x14ac:dyDescent="0.3">
      <c r="B12" s="654"/>
      <c r="C12" s="655"/>
      <c r="D12" s="655"/>
      <c r="E12" s="656"/>
      <c r="G12" s="125"/>
    </row>
    <row r="13" spans="2:7" ht="17.25" x14ac:dyDescent="0.35">
      <c r="B13" s="207" t="s">
        <v>111</v>
      </c>
      <c r="C13" s="208" t="s">
        <v>112</v>
      </c>
      <c r="D13" s="208" t="s">
        <v>94</v>
      </c>
      <c r="E13" s="429" t="s">
        <v>113</v>
      </c>
      <c r="G13" s="125"/>
    </row>
    <row r="14" spans="2:7" x14ac:dyDescent="0.3">
      <c r="B14" s="357"/>
      <c r="C14" s="430" t="s">
        <v>114</v>
      </c>
      <c r="D14" s="148" t="str">
        <f>'General Info &amp; Test Results'!C27</f>
        <v>[MM/DD/YYYY]</v>
      </c>
      <c r="E14" s="354"/>
      <c r="G14" s="125"/>
    </row>
    <row r="15" spans="2:7" x14ac:dyDescent="0.3">
      <c r="B15" s="357"/>
      <c r="C15" s="430" t="s">
        <v>367</v>
      </c>
      <c r="D15" s="402" t="s">
        <v>116</v>
      </c>
      <c r="E15" s="354"/>
      <c r="G15" s="125"/>
    </row>
    <row r="16" spans="2:7" x14ac:dyDescent="0.3">
      <c r="B16" s="357"/>
      <c r="C16" s="430" t="s">
        <v>117</v>
      </c>
      <c r="D16" s="402" t="s">
        <v>116</v>
      </c>
      <c r="E16" s="354"/>
      <c r="G16" s="125"/>
    </row>
    <row r="17" spans="1:7" x14ac:dyDescent="0.3">
      <c r="B17" s="357"/>
      <c r="C17" s="430" t="s">
        <v>117</v>
      </c>
      <c r="D17" s="402" t="s">
        <v>116</v>
      </c>
      <c r="E17" s="354"/>
      <c r="G17" s="125"/>
    </row>
    <row r="18" spans="1:7" x14ac:dyDescent="0.3">
      <c r="B18" s="357"/>
      <c r="C18" s="430" t="s">
        <v>117</v>
      </c>
      <c r="D18" s="402" t="s">
        <v>116</v>
      </c>
      <c r="E18" s="354"/>
      <c r="G18" s="125"/>
    </row>
    <row r="19" spans="1:7" ht="17.25" thickBot="1" x14ac:dyDescent="0.35">
      <c r="B19" s="55" t="s">
        <v>339</v>
      </c>
      <c r="C19" s="65"/>
      <c r="D19" s="65"/>
      <c r="E19" s="94"/>
      <c r="G19" s="125"/>
    </row>
    <row r="20" spans="1:7" x14ac:dyDescent="0.3">
      <c r="B20" s="95"/>
      <c r="C20" s="95"/>
      <c r="D20" s="95"/>
      <c r="E20" s="95"/>
      <c r="G20" s="125"/>
    </row>
    <row r="21" spans="1:7" x14ac:dyDescent="0.3">
      <c r="A21" s="125"/>
      <c r="B21" s="125"/>
      <c r="C21" s="143"/>
      <c r="D21" s="143"/>
      <c r="E21" s="143"/>
      <c r="F21" s="125"/>
      <c r="G21" s="125"/>
    </row>
  </sheetData>
  <sheetProtection password="CC4F" sheet="1" objects="1" scenarios="1" selectLockedCells="1"/>
  <mergeCells count="1">
    <mergeCell ref="B11:E12"/>
  </mergeCells>
  <hyperlinks>
    <hyperlink ref="E4" location="Instructions!A1" display="Back to Instructions tab"/>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EFBED188910674991A8374A850CF1B7" ma:contentTypeVersion="2" ma:contentTypeDescription="Create a new document." ma:contentTypeScope="" ma:versionID="da8c80fd855197f7f7d9c2f078dc4f39">
  <xsd:schema xmlns:xsd="http://www.w3.org/2001/XMLSchema" xmlns:p="http://schemas.microsoft.com/office/2006/metadata/properties" targetNamespace="http://schemas.microsoft.com/office/2006/metadata/properties" ma:root="true" ma:fieldsID="14fa369940d63b85f095b247004c45d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5AEF09-12EC-416D-AB1B-9F42F3AF5D8B}">
  <ds:schemaRefs>
    <ds:schemaRef ds:uri="http://purl.org/dc/dcmitype/"/>
    <ds:schemaRef ds:uri="http://purl.org/dc/elements/1.1/"/>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BEA72EAB-F645-4460-B021-A1AEE3CA57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00AB4BA-9B48-456E-B666-8F52AA775A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Instructions</vt:lpstr>
      <vt:lpstr>General Info &amp; Test Results</vt:lpstr>
      <vt:lpstr>Setup &amp; Instrumentation</vt:lpstr>
      <vt:lpstr>Test Conditions</vt:lpstr>
      <vt:lpstr>Max GPM Test</vt:lpstr>
      <vt:lpstr>24 Hr Test </vt:lpstr>
      <vt:lpstr>Photos</vt:lpstr>
      <vt:lpstr>Uncertainty Data</vt:lpstr>
      <vt:lpstr>Report Sign-Off Block</vt:lpstr>
      <vt:lpstr>Calculations Uncertainty</vt:lpstr>
      <vt:lpstr>Drop-Downs</vt:lpstr>
      <vt:lpstr>Version Control</vt:lpstr>
      <vt:lpstr>Basis</vt:lpstr>
      <vt:lpstr>Basis_MV</vt:lpstr>
      <vt:lpstr>Control</vt:lpstr>
      <vt:lpstr>Input_Control</vt:lpstr>
      <vt:lpstr>Photos_Y_N</vt:lpstr>
      <vt:lpstr>Uncertainty_Y_N</vt:lpstr>
      <vt:lpstr>Y_N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2011-12-14T18:46:43Z</dcterms:created>
  <dcterms:modified xsi:type="dcterms:W3CDTF">2012-02-24T21:56:52Z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0x0101002AC113FA5CA03C4BB2AB5E6BCA207510</vt:lpwstr>
  </property>
</Properties>
</file>