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255" windowWidth="11880" windowHeight="5565" tabRatio="500" activeTab="0"/>
  </bookViews>
  <sheets>
    <sheet name="INPUT DATA HERE" sheetId="1" r:id="rId1"/>
    <sheet name="conversion factors" sheetId="2" r:id="rId2"/>
  </sheets>
  <definedNames>
    <definedName name="commercial">#REF!</definedName>
    <definedName name="Equipment">#REF!</definedName>
    <definedName name="factors">'conversion factors'!$A$1:$E$80</definedName>
    <definedName name="gas_Btu">'conversion factors'!$G$85</definedName>
    <definedName name="gasoline_Btu">'conversion factors'!$H$85</definedName>
    <definedName name="Hospitals">#REF!</definedName>
    <definedName name="industrial">#REF!</definedName>
    <definedName name="Institutional">#REF!</definedName>
    <definedName name="MWh_Btu">'conversion factors'!$F$85</definedName>
    <definedName name="pricegas">'conversion factors'!$G$89</definedName>
    <definedName name="pricemwh">'conversion factors'!$F$89</definedName>
    <definedName name="pricepetrol">'conversion factors'!$H$89</definedName>
    <definedName name="residential">#REF!</definedName>
    <definedName name="state">'INPUT DATA HERE'!#REF!</definedName>
  </definedNames>
  <calcPr fullCalcOnLoad="1"/>
</workbook>
</file>

<file path=xl/comments2.xml><?xml version="1.0" encoding="utf-8"?>
<comments xmlns="http://schemas.openxmlformats.org/spreadsheetml/2006/main">
  <authors>
    <author>David Hurlbut</author>
  </authors>
  <commentList>
    <comment ref="F88" authorId="0">
      <text>
        <r>
          <rPr>
            <b/>
            <sz val="9"/>
            <rFont val="Verdana"/>
            <family val="2"/>
          </rPr>
          <t>David Hurlbut:</t>
        </r>
        <r>
          <rPr>
            <sz val="9"/>
            <rFont val="Verdana"/>
            <family val="2"/>
          </rPr>
          <t xml:space="preserve">
Retail rate would overstate savings, due to the fact that commercial and industrial customers pay fixed and demand charges that do not change if energy consumption falls. Using wholesale rate compensates.</t>
        </r>
      </text>
    </comment>
  </commentList>
</comments>
</file>

<file path=xl/sharedStrings.xml><?xml version="1.0" encoding="utf-8"?>
<sst xmlns="http://schemas.openxmlformats.org/spreadsheetml/2006/main" count="309" uniqueCount="117">
  <si>
    <t>Workshops and Training</t>
  </si>
  <si>
    <t>Northeast</t>
  </si>
  <si>
    <t>South</t>
  </si>
  <si>
    <t>Midwest</t>
  </si>
  <si>
    <t>West</t>
  </si>
  <si>
    <t>HVAC</t>
  </si>
  <si>
    <t>Lighting</t>
  </si>
  <si>
    <t>Office</t>
  </si>
  <si>
    <t>Equipment</t>
  </si>
  <si>
    <t>Sector</t>
  </si>
  <si>
    <t>$ principal</t>
  </si>
  <si>
    <t>pricegas</t>
  </si>
  <si>
    <t>pricepetrol</t>
  </si>
  <si>
    <t>per thou cf</t>
  </si>
  <si>
    <t>pricemwh</t>
  </si>
  <si>
    <t>avg of four RTO wt avgs</t>
  </si>
  <si>
    <t>US avg, all grades</t>
  </si>
  <si>
    <t>wt avg of US residential and commercial rates</t>
  </si>
  <si>
    <t>Total source Btu saved (millions)</t>
  </si>
  <si>
    <t>Total carbon reduced (metric tons)</t>
  </si>
  <si>
    <t>per gal</t>
  </si>
  <si>
    <t>Cost savings</t>
  </si>
  <si>
    <t>Cost savings</t>
  </si>
  <si>
    <t>Total cost savings</t>
  </si>
  <si>
    <t>ISO-NE</t>
  </si>
  <si>
    <t>PJM</t>
  </si>
  <si>
    <t>ERCOT S</t>
  </si>
  <si>
    <t>CA SP-15</t>
  </si>
  <si>
    <t>per MWh</t>
  </si>
  <si>
    <t>Van</t>
  </si>
  <si>
    <t>Car</t>
  </si>
  <si>
    <t>Activity Unit</t>
  </si>
  <si>
    <t>Activity</t>
  </si>
  <si>
    <t>Subcategory</t>
  </si>
  <si>
    <t>Commercial buildings</t>
  </si>
  <si>
    <t>Vehicles</t>
  </si>
  <si>
    <t>Retrofits</t>
  </si>
  <si>
    <t>Residential</t>
  </si>
  <si>
    <t>Carbon per million source Btu</t>
  </si>
  <si>
    <t>Input your data below (number of activity units)</t>
  </si>
  <si>
    <t>Million source Btu saved</t>
  </si>
  <si>
    <t>Metric tons carbon reduced</t>
  </si>
  <si>
    <r>
      <t xml:space="preserve">either/or </t>
    </r>
    <r>
      <rPr>
        <sz val="18"/>
        <rFont val="Verdana"/>
        <family val="2"/>
      </rPr>
      <t>{</t>
    </r>
  </si>
  <si>
    <t>Electricity share</t>
  </si>
  <si>
    <t>Natural gas share</t>
  </si>
  <si>
    <t>MWh_Btu</t>
  </si>
  <si>
    <t>gas_Btu</t>
  </si>
  <si>
    <t>gasoline_Btu</t>
  </si>
  <si>
    <t>Gasoline share</t>
  </si>
  <si>
    <t>Gallons gasoline saved</t>
  </si>
  <si>
    <t>MWh per million source Btu</t>
  </si>
  <si>
    <t>thousand cf per million Btu</t>
  </si>
  <si>
    <t>Thousand cubic feet natural gas saved</t>
  </si>
  <si>
    <t>gallon per million Btu</t>
  </si>
  <si>
    <t xml:space="preserve"> MWh saved</t>
  </si>
  <si>
    <t>Commercial</t>
  </si>
  <si>
    <t>Industrial</t>
  </si>
  <si>
    <t>Hospitals</t>
  </si>
  <si>
    <t>Energy Audits</t>
  </si>
  <si>
    <t>Procurement</t>
  </si>
  <si>
    <t>Technical assistance</t>
  </si>
  <si>
    <t>Institutional</t>
  </si>
  <si>
    <t>Loans</t>
  </si>
  <si>
    <t>Grants</t>
  </si>
  <si>
    <t>download</t>
  </si>
  <si>
    <t>Transportation</t>
  </si>
  <si>
    <t>Agricultural</t>
  </si>
  <si>
    <t>General</t>
  </si>
  <si>
    <t>Drivers</t>
  </si>
  <si>
    <t>Maintenance</t>
  </si>
  <si>
    <t>lane mile</t>
  </si>
  <si>
    <t>contact</t>
  </si>
  <si>
    <t>house</t>
  </si>
  <si>
    <t>Education</t>
  </si>
  <si>
    <t>State Government</t>
  </si>
  <si>
    <t>Energy Efficient Lights</t>
  </si>
  <si>
    <t>Traffic signals</t>
  </si>
  <si>
    <t>Synchronization</t>
  </si>
  <si>
    <t>vehicle</t>
  </si>
  <si>
    <t>Streetllights</t>
  </si>
  <si>
    <t>light</t>
  </si>
  <si>
    <t>Exit signs</t>
  </si>
  <si>
    <t>sign</t>
  </si>
  <si>
    <t>Vehicle pools</t>
  </si>
  <si>
    <t>audit</t>
  </si>
  <si>
    <t>Unit</t>
  </si>
  <si>
    <t>Million source Btu</t>
  </si>
  <si>
    <t>Mass Media-Internet</t>
  </si>
  <si>
    <t>Mass Media-Print</t>
  </si>
  <si>
    <t>item distributed</t>
  </si>
  <si>
    <t>School education</t>
  </si>
  <si>
    <t>student</t>
  </si>
  <si>
    <t>Alternative energy</t>
  </si>
  <si>
    <t>AFV</t>
  </si>
  <si>
    <t>Hybrid</t>
  </si>
  <si>
    <t>AFV refueling</t>
  </si>
  <si>
    <t>stations</t>
  </si>
  <si>
    <t>Energy</t>
  </si>
  <si>
    <t>Wind</t>
  </si>
  <si>
    <t>Photovoltaic</t>
  </si>
  <si>
    <t>MW</t>
  </si>
  <si>
    <t>Energy-efficient mortgages</t>
  </si>
  <si>
    <t>Rebates</t>
  </si>
  <si>
    <t>Interest subsidies</t>
  </si>
  <si>
    <t>Tax Credits</t>
  </si>
  <si>
    <t>attendee</t>
  </si>
  <si>
    <t>square foot</t>
  </si>
  <si>
    <t>unit</t>
  </si>
  <si>
    <t>$ given</t>
  </si>
  <si>
    <t>mortgage</t>
  </si>
  <si>
    <t>$</t>
  </si>
  <si>
    <t>signal</t>
  </si>
  <si>
    <t>pool</t>
  </si>
  <si>
    <t xml:space="preserve">INSTRUCTIONS:  Input data regarding each SEP activity carried out by the State in Column F.  Estimated results </t>
  </si>
  <si>
    <t xml:space="preserve"> by fuel type will appear in Columns G-N below, and estimated total energy savings, cost savings, and carbon </t>
  </si>
  <si>
    <t>emission reductions will appear in columns G-I above.  Conversion factors are included on worksheet 2.</t>
  </si>
  <si>
    <t>Outcome Estimator for State Energy Program and Energy Efficiency and Conservation Block Grant Program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</si>
</sst>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00_);_(* \(#,##0.000000\);_(* &quot;-&quot;??????_);_(@_)"/>
    <numFmt numFmtId="169" formatCode="_(* #,##0.000_);_(* \(#,##0.000\);_(* &quot;-&quot;??_);_(@_)"/>
    <numFmt numFmtId="170" formatCode="_(* #,##0.0000_);_(* \(#,##0.0000\);_(* &quot;-&quot;??_);_(@_)"/>
    <numFmt numFmtId="171" formatCode="_(* #,##0.00000_);_(* \(#,##0.00000\);_(* &quot;-&quot;??_);_(@_)"/>
    <numFmt numFmtId="172" formatCode="_(* #,##0.0_);_(* \(#,##0.0\);_(* &quot;-&quot;?_);_(@_)"/>
    <numFmt numFmtId="173" formatCode="_(* #,##0.000000_);_(* \(#,##0.000000\);_(* &quot;-&quot;??_);_(@_)"/>
    <numFmt numFmtId="174" formatCode="_(* #,##0.0000000_);_(* \(#,##0.0000000\);_(* &quot;-&quot;??_);_(@_)"/>
    <numFmt numFmtId="175" formatCode="&quot;$&quot;#,##0.00"/>
    <numFmt numFmtId="176" formatCode="&quot;$&quot;#,##0.0"/>
    <numFmt numFmtId="177" formatCode="&quot;$&quot;#,##0"/>
    <numFmt numFmtId="178" formatCode="m/d"/>
    <numFmt numFmtId="179" formatCode="mmmm\-yy"/>
  </numFmts>
  <fonts count="52">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sz val="8"/>
      <name val="Verdana"/>
      <family val="2"/>
    </font>
    <font>
      <sz val="12"/>
      <name val="Verdana"/>
      <family val="2"/>
    </font>
    <font>
      <b/>
      <i/>
      <sz val="12"/>
      <name val="Verdana"/>
      <family val="2"/>
    </font>
    <font>
      <b/>
      <i/>
      <u val="single"/>
      <sz val="12"/>
      <name val="Verdana"/>
      <family val="2"/>
    </font>
    <font>
      <sz val="18"/>
      <name val="Verdana"/>
      <family val="2"/>
    </font>
    <font>
      <b/>
      <sz val="12"/>
      <name val="Verdana"/>
      <family val="2"/>
    </font>
    <font>
      <sz val="9"/>
      <name val="Verdana"/>
      <family val="2"/>
    </font>
    <font>
      <b/>
      <sz val="9"/>
      <name val="Verdana"/>
      <family val="2"/>
    </font>
    <font>
      <sz val="20"/>
      <name val="Franklin Gothic Medium"/>
      <family val="2"/>
    </font>
    <font>
      <sz val="20"/>
      <name val="Verdana"/>
      <family val="2"/>
    </font>
    <font>
      <b/>
      <sz val="20"/>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double"/>
      <right style="double"/>
      <top style="double"/>
      <bottom style="double"/>
    </border>
    <border>
      <left style="double"/>
      <right style="double"/>
      <top style="double"/>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style="double"/>
      <top style="double"/>
      <bottom style="thin"/>
    </border>
    <border>
      <left>
        <color indexed="63"/>
      </left>
      <right style="thin"/>
      <top style="double"/>
      <bottom style="thin"/>
    </border>
    <border>
      <left>
        <color indexed="63"/>
      </left>
      <right style="thin"/>
      <top>
        <color indexed="63"/>
      </top>
      <bottom style="double"/>
    </border>
    <border>
      <left style="double"/>
      <right style="thin"/>
      <top style="double"/>
      <bottom style="thin"/>
    </border>
    <border>
      <left style="double"/>
      <right style="thin"/>
      <top>
        <color indexed="63"/>
      </top>
      <bottom>
        <color indexed="63"/>
      </bottom>
    </border>
    <border>
      <left style="double"/>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Alignment="1">
      <alignment/>
    </xf>
    <xf numFmtId="0" fontId="7" fillId="0" borderId="0" xfId="0" applyFont="1" applyAlignment="1">
      <alignment/>
    </xf>
    <xf numFmtId="165" fontId="7" fillId="0" borderId="0" xfId="42" applyNumberFormat="1" applyFont="1" applyAlignment="1">
      <alignment/>
    </xf>
    <xf numFmtId="0" fontId="3" fillId="33" borderId="0" xfId="0" applyFont="1" applyFill="1" applyAlignment="1">
      <alignment/>
    </xf>
    <xf numFmtId="0" fontId="0" fillId="33" borderId="0" xfId="0" applyFill="1" applyAlignment="1">
      <alignment/>
    </xf>
    <xf numFmtId="165" fontId="7" fillId="0" borderId="0" xfId="42" applyNumberFormat="1" applyFont="1" applyAlignment="1" applyProtection="1">
      <alignment/>
      <protection locked="0"/>
    </xf>
    <xf numFmtId="3" fontId="0" fillId="33" borderId="0" xfId="0" applyNumberFormat="1" applyFill="1" applyAlignment="1">
      <alignment/>
    </xf>
    <xf numFmtId="164" fontId="0" fillId="33" borderId="0" xfId="0" applyNumberFormat="1" applyFill="1" applyAlignment="1">
      <alignment/>
    </xf>
    <xf numFmtId="43" fontId="0" fillId="33" borderId="0" xfId="42" applyFont="1" applyFill="1" applyAlignment="1">
      <alignment/>
    </xf>
    <xf numFmtId="0" fontId="0" fillId="34" borderId="0" xfId="0" applyFill="1" applyAlignment="1">
      <alignment/>
    </xf>
    <xf numFmtId="0" fontId="0" fillId="34" borderId="0" xfId="0" applyFill="1" applyAlignment="1">
      <alignment vertical="top" wrapText="1"/>
    </xf>
    <xf numFmtId="170" fontId="0" fillId="34" borderId="0" xfId="42" applyNumberFormat="1" applyFont="1" applyFill="1" applyAlignment="1">
      <alignment/>
    </xf>
    <xf numFmtId="0" fontId="9" fillId="35" borderId="10" xfId="0" applyFont="1" applyFill="1" applyBorder="1" applyAlignment="1">
      <alignment/>
    </xf>
    <xf numFmtId="0" fontId="9" fillId="35" borderId="10" xfId="0" applyFont="1" applyFill="1" applyBorder="1" applyAlignment="1">
      <alignment horizontal="center"/>
    </xf>
    <xf numFmtId="0" fontId="9" fillId="35" borderId="10" xfId="0" applyFont="1" applyFill="1" applyBorder="1" applyAlignment="1">
      <alignment horizontal="center" wrapText="1"/>
    </xf>
    <xf numFmtId="0" fontId="7" fillId="35" borderId="0" xfId="0" applyFont="1" applyFill="1" applyAlignment="1">
      <alignment/>
    </xf>
    <xf numFmtId="0" fontId="7" fillId="35" borderId="0" xfId="0" applyFont="1" applyFill="1" applyAlignment="1">
      <alignment horizontal="center"/>
    </xf>
    <xf numFmtId="0" fontId="7" fillId="35" borderId="11" xfId="0" applyFont="1" applyFill="1" applyBorder="1" applyAlignment="1">
      <alignment horizontal="center"/>
    </xf>
    <xf numFmtId="0" fontId="7" fillId="35" borderId="12" xfId="0" applyFont="1" applyFill="1" applyBorder="1" applyAlignment="1">
      <alignment horizontal="center"/>
    </xf>
    <xf numFmtId="0" fontId="7" fillId="35" borderId="10" xfId="0" applyFont="1" applyFill="1" applyBorder="1" applyAlignment="1">
      <alignment/>
    </xf>
    <xf numFmtId="0" fontId="7" fillId="35" borderId="10" xfId="0" applyFont="1" applyFill="1" applyBorder="1" applyAlignment="1">
      <alignment horizontal="center"/>
    </xf>
    <xf numFmtId="165" fontId="8" fillId="36" borderId="10" xfId="42" applyNumberFormat="1" applyFont="1" applyFill="1" applyBorder="1" applyAlignment="1" applyProtection="1">
      <alignment horizontal="center" wrapText="1"/>
      <protection/>
    </xf>
    <xf numFmtId="165" fontId="7" fillId="36" borderId="0" xfId="42" applyNumberFormat="1" applyFont="1" applyFill="1" applyAlignment="1" applyProtection="1">
      <alignment/>
      <protection locked="0"/>
    </xf>
    <xf numFmtId="165" fontId="7" fillId="36" borderId="10" xfId="42" applyNumberFormat="1" applyFont="1" applyFill="1" applyBorder="1" applyAlignment="1" applyProtection="1">
      <alignment/>
      <protection locked="0"/>
    </xf>
    <xf numFmtId="165" fontId="8" fillId="37" borderId="13" xfId="42" applyNumberFormat="1" applyFont="1" applyFill="1" applyBorder="1" applyAlignment="1">
      <alignment horizontal="center" wrapText="1"/>
    </xf>
    <xf numFmtId="179" fontId="0" fillId="34" borderId="0" xfId="0" applyNumberFormat="1" applyFill="1" applyAlignment="1">
      <alignment vertical="top" wrapText="1"/>
    </xf>
    <xf numFmtId="175" fontId="0" fillId="34" borderId="0" xfId="0" applyNumberFormat="1" applyFill="1" applyAlignment="1">
      <alignment vertical="top" wrapText="1"/>
    </xf>
    <xf numFmtId="165" fontId="11" fillId="37" borderId="14" xfId="0" applyNumberFormat="1" applyFont="1" applyFill="1" applyBorder="1" applyAlignment="1">
      <alignment/>
    </xf>
    <xf numFmtId="177" fontId="11" fillId="37" borderId="14" xfId="0" applyNumberFormat="1" applyFont="1" applyFill="1" applyBorder="1" applyAlignment="1">
      <alignment/>
    </xf>
    <xf numFmtId="165" fontId="11" fillId="34" borderId="0" xfId="42" applyNumberFormat="1" applyFont="1" applyFill="1" applyBorder="1" applyAlignment="1">
      <alignment/>
    </xf>
    <xf numFmtId="165" fontId="11" fillId="38" borderId="0" xfId="42" applyNumberFormat="1" applyFont="1" applyFill="1" applyBorder="1" applyAlignment="1">
      <alignment/>
    </xf>
    <xf numFmtId="177" fontId="11" fillId="38" borderId="15" xfId="42" applyNumberFormat="1" applyFont="1" applyFill="1" applyBorder="1" applyAlignment="1">
      <alignment/>
    </xf>
    <xf numFmtId="177" fontId="11" fillId="38" borderId="16" xfId="42" applyNumberFormat="1" applyFont="1" applyFill="1" applyBorder="1" applyAlignment="1">
      <alignment/>
    </xf>
    <xf numFmtId="165" fontId="11" fillId="34" borderId="17" xfId="42" applyNumberFormat="1" applyFont="1" applyFill="1" applyBorder="1" applyAlignment="1">
      <alignment/>
    </xf>
    <xf numFmtId="165" fontId="11" fillId="38" borderId="17" xfId="42" applyNumberFormat="1" applyFont="1" applyFill="1" applyBorder="1" applyAlignment="1">
      <alignment/>
    </xf>
    <xf numFmtId="177" fontId="11" fillId="38" borderId="18" xfId="42" applyNumberFormat="1" applyFont="1" applyFill="1" applyBorder="1" applyAlignment="1">
      <alignment/>
    </xf>
    <xf numFmtId="0" fontId="8" fillId="38" borderId="19" xfId="0" applyFont="1" applyFill="1" applyBorder="1" applyAlignment="1">
      <alignment horizontal="center" wrapText="1"/>
    </xf>
    <xf numFmtId="0" fontId="8" fillId="34" borderId="19" xfId="0" applyFont="1" applyFill="1" applyBorder="1" applyAlignment="1">
      <alignment horizontal="center" wrapText="1"/>
    </xf>
    <xf numFmtId="0" fontId="8" fillId="38" borderId="20" xfId="0" applyFont="1" applyFill="1" applyBorder="1" applyAlignment="1">
      <alignment horizontal="center" wrapText="1"/>
    </xf>
    <xf numFmtId="0" fontId="8" fillId="38" borderId="21" xfId="0" applyFont="1" applyFill="1" applyBorder="1" applyAlignment="1">
      <alignment horizontal="center" wrapText="1"/>
    </xf>
    <xf numFmtId="177" fontId="11" fillId="38" borderId="22" xfId="42" applyNumberFormat="1" applyFont="1" applyFill="1" applyBorder="1" applyAlignment="1">
      <alignment/>
    </xf>
    <xf numFmtId="0" fontId="8" fillId="34" borderId="21" xfId="0" applyFont="1" applyFill="1" applyBorder="1" applyAlignment="1">
      <alignment horizontal="center" wrapText="1"/>
    </xf>
    <xf numFmtId="177" fontId="11" fillId="34" borderId="15" xfId="42" applyNumberFormat="1" applyFont="1" applyFill="1" applyBorder="1" applyAlignment="1">
      <alignment/>
    </xf>
    <xf numFmtId="177" fontId="11" fillId="34" borderId="22" xfId="42" applyNumberFormat="1" applyFont="1" applyFill="1" applyBorder="1" applyAlignment="1">
      <alignment/>
    </xf>
    <xf numFmtId="165" fontId="8" fillId="34" borderId="21" xfId="42" applyNumberFormat="1" applyFont="1" applyFill="1" applyBorder="1" applyAlignment="1">
      <alignment horizontal="center" wrapText="1"/>
    </xf>
    <xf numFmtId="165" fontId="11" fillId="34" borderId="15" xfId="42" applyNumberFormat="1" applyFont="1" applyFill="1" applyBorder="1" applyAlignment="1">
      <alignment/>
    </xf>
    <xf numFmtId="165" fontId="11" fillId="34" borderId="22" xfId="42" applyNumberFormat="1" applyFont="1" applyFill="1" applyBorder="1" applyAlignment="1">
      <alignment/>
    </xf>
    <xf numFmtId="0" fontId="8" fillId="34" borderId="23" xfId="0" applyFont="1" applyFill="1" applyBorder="1" applyAlignment="1">
      <alignment horizontal="center" wrapText="1"/>
    </xf>
    <xf numFmtId="165" fontId="11" fillId="34" borderId="24" xfId="42" applyNumberFormat="1" applyFont="1" applyFill="1" applyBorder="1" applyAlignment="1">
      <alignment/>
    </xf>
    <xf numFmtId="165" fontId="11" fillId="34" borderId="25" xfId="42" applyNumberFormat="1" applyFont="1" applyFill="1" applyBorder="1" applyAlignment="1">
      <alignment/>
    </xf>
    <xf numFmtId="0" fontId="0" fillId="0" borderId="0" xfId="0" applyAlignment="1">
      <alignment/>
    </xf>
    <xf numFmtId="0" fontId="15" fillId="36" borderId="0" xfId="0" applyFont="1" applyFill="1" applyAlignment="1">
      <alignment/>
    </xf>
    <xf numFmtId="0" fontId="15" fillId="36" borderId="0" xfId="0" applyFont="1" applyFill="1" applyBorder="1" applyAlignment="1">
      <alignment/>
    </xf>
    <xf numFmtId="0" fontId="1" fillId="0" borderId="0" xfId="0" applyFont="1" applyAlignment="1">
      <alignment/>
    </xf>
    <xf numFmtId="0" fontId="16" fillId="36" borderId="0" xfId="0" applyFont="1" applyFill="1" applyAlignment="1">
      <alignment/>
    </xf>
    <xf numFmtId="0" fontId="16" fillId="36" borderId="0" xfId="0" applyFont="1" applyFill="1" applyBorder="1" applyAlignment="1">
      <alignment/>
    </xf>
    <xf numFmtId="165" fontId="11" fillId="0" borderId="26" xfId="0" applyNumberFormat="1" applyFont="1" applyFill="1" applyBorder="1" applyAlignment="1">
      <alignment/>
    </xf>
    <xf numFmtId="165" fontId="11" fillId="0" borderId="27" xfId="0" applyNumberFormat="1" applyFont="1" applyFill="1" applyBorder="1" applyAlignment="1">
      <alignment/>
    </xf>
    <xf numFmtId="177" fontId="11" fillId="0" borderId="27" xfId="0" applyNumberFormat="1" applyFont="1" applyFill="1" applyBorder="1" applyAlignment="1">
      <alignment/>
    </xf>
    <xf numFmtId="165" fontId="11" fillId="0" borderId="28" xfId="0" applyNumberFormat="1" applyFont="1" applyFill="1" applyBorder="1" applyAlignment="1">
      <alignment/>
    </xf>
    <xf numFmtId="165" fontId="11" fillId="0" borderId="0" xfId="0" applyNumberFormat="1" applyFont="1" applyFill="1" applyBorder="1" applyAlignment="1">
      <alignment/>
    </xf>
    <xf numFmtId="177" fontId="11" fillId="0" borderId="0" xfId="0" applyNumberFormat="1" applyFont="1" applyFill="1" applyBorder="1" applyAlignment="1">
      <alignment/>
    </xf>
    <xf numFmtId="165" fontId="11" fillId="0" borderId="29" xfId="0" applyNumberFormat="1" applyFont="1" applyFill="1" applyBorder="1" applyAlignment="1">
      <alignment/>
    </xf>
    <xf numFmtId="165" fontId="11" fillId="0" borderId="17" xfId="0" applyNumberFormat="1" applyFont="1" applyFill="1" applyBorder="1" applyAlignment="1">
      <alignment/>
    </xf>
    <xf numFmtId="177" fontId="11" fillId="0" borderId="17" xfId="0" applyNumberFormat="1" applyFont="1" applyFill="1" applyBorder="1" applyAlignment="1">
      <alignment/>
    </xf>
    <xf numFmtId="0" fontId="7" fillId="35" borderId="30" xfId="0" applyFont="1" applyFill="1" applyBorder="1" applyAlignment="1">
      <alignment horizontal="right" vertical="center"/>
    </xf>
    <xf numFmtId="0" fontId="7" fillId="35" borderId="31" xfId="0" applyFont="1" applyFill="1" applyBorder="1" applyAlignment="1">
      <alignment horizontal="right" vertical="center"/>
    </xf>
    <xf numFmtId="0" fontId="14" fillId="36" borderId="0" xfId="0" applyFont="1" applyFill="1" applyAlignment="1">
      <alignment horizontal="center" vertical="center" wrapText="1"/>
    </xf>
    <xf numFmtId="0" fontId="15" fillId="36" borderId="0" xfId="0" applyFont="1" applyFill="1" applyAlignment="1">
      <alignment/>
    </xf>
    <xf numFmtId="0" fontId="15" fillId="36" borderId="16" xfId="0" applyFont="1" applyFill="1" applyBorder="1" applyAlignment="1">
      <alignment/>
    </xf>
    <xf numFmtId="0" fontId="7"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0</xdr:col>
      <xdr:colOff>1762125</xdr:colOff>
      <xdr:row>1</xdr:row>
      <xdr:rowOff>200025</xdr:rowOff>
    </xdr:to>
    <xdr:pic>
      <xdr:nvPicPr>
        <xdr:cNvPr id="1" name="Picture 1"/>
        <xdr:cNvPicPr preferRelativeResize="1">
          <a:picLocks noChangeAspect="1"/>
        </xdr:cNvPicPr>
      </xdr:nvPicPr>
      <xdr:blipFill>
        <a:blip r:embed="rId1"/>
        <a:stretch>
          <a:fillRect/>
        </a:stretch>
      </xdr:blipFill>
      <xdr:spPr>
        <a:xfrm>
          <a:off x="180975" y="0"/>
          <a:ext cx="15811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88"/>
  <sheetViews>
    <sheetView tabSelected="1" zoomScalePageLayoutView="0" workbookViewId="0" topLeftCell="A1">
      <pane ySplit="8" topLeftCell="A9" activePane="bottomLeft" state="frozen"/>
      <selection pane="topLeft" activeCell="A1" sqref="A1"/>
      <selection pane="bottomLeft" activeCell="B7" sqref="B7"/>
    </sheetView>
  </sheetViews>
  <sheetFormatPr defaultColWidth="10.75390625" defaultRowHeight="12.75"/>
  <cols>
    <col min="1" max="1" width="25.25390625" style="1" bestFit="1" customWidth="1"/>
    <col min="2" max="2" width="20.875" style="1" bestFit="1" customWidth="1"/>
    <col min="3" max="3" width="13.25390625" style="1" bestFit="1" customWidth="1"/>
    <col min="4" max="4" width="11.00390625" style="1" bestFit="1" customWidth="1"/>
    <col min="5" max="5" width="15.125" style="1" bestFit="1" customWidth="1"/>
    <col min="6" max="6" width="16.625" style="5" customWidth="1"/>
    <col min="7" max="7" width="15.00390625" style="1" customWidth="1"/>
    <col min="8" max="8" width="14.25390625" style="2" customWidth="1"/>
    <col min="9" max="9" width="15.00390625" style="1" customWidth="1"/>
    <col min="10" max="10" width="16.75390625" style="1" customWidth="1"/>
    <col min="11" max="11" width="16.625" style="1" customWidth="1"/>
    <col min="12" max="12" width="12.75390625" style="1" customWidth="1"/>
    <col min="13" max="13" width="14.25390625" style="1" customWidth="1"/>
    <col min="14" max="14" width="15.75390625" style="1" customWidth="1"/>
    <col min="15" max="15" width="11.00390625" style="0" customWidth="1"/>
    <col min="16" max="16" width="16.125" style="1" customWidth="1"/>
    <col min="17" max="17" width="15.00390625" style="1" customWidth="1"/>
    <col min="18" max="16384" width="10.75390625" style="1" customWidth="1"/>
  </cols>
  <sheetData>
    <row r="1" spans="1:15" ht="75.75" customHeight="1" thickBot="1" thickTop="1">
      <c r="A1" s="70"/>
      <c r="B1" s="67" t="s">
        <v>116</v>
      </c>
      <c r="C1" s="68"/>
      <c r="D1" s="68"/>
      <c r="E1" s="68"/>
      <c r="F1" s="69"/>
      <c r="G1" s="24" t="s">
        <v>18</v>
      </c>
      <c r="H1" s="24" t="s">
        <v>19</v>
      </c>
      <c r="I1" s="24" t="s">
        <v>23</v>
      </c>
      <c r="O1" s="1"/>
    </row>
    <row r="2" spans="1:15" ht="16.5" thickBot="1" thickTop="1">
      <c r="A2" s="71"/>
      <c r="B2" s="68"/>
      <c r="C2" s="68"/>
      <c r="D2" s="68"/>
      <c r="E2" s="68"/>
      <c r="F2" s="69"/>
      <c r="G2" s="27">
        <f>SUM(G9:G87)</f>
        <v>0</v>
      </c>
      <c r="H2" s="27">
        <f>SUM(H9:H87)</f>
        <v>0</v>
      </c>
      <c r="I2" s="28">
        <f>SUM(J9:J87,L9:L87,N9:N87)</f>
        <v>0</v>
      </c>
      <c r="O2" s="1"/>
    </row>
    <row r="3" spans="1:15" ht="25.5" thickTop="1">
      <c r="A3" s="50"/>
      <c r="B3" s="51"/>
      <c r="C3" s="51"/>
      <c r="D3" s="51"/>
      <c r="E3" s="51"/>
      <c r="F3" s="52"/>
      <c r="G3" s="56"/>
      <c r="H3" s="57"/>
      <c r="I3" s="58"/>
      <c r="O3" s="1"/>
    </row>
    <row r="4" spans="1:15" ht="12" customHeight="1">
      <c r="A4" s="53" t="s">
        <v>113</v>
      </c>
      <c r="B4" s="54"/>
      <c r="C4" s="54"/>
      <c r="D4" s="54"/>
      <c r="E4" s="54"/>
      <c r="F4" s="55"/>
      <c r="G4" s="59"/>
      <c r="H4" s="60"/>
      <c r="I4" s="61"/>
      <c r="O4" s="1"/>
    </row>
    <row r="5" spans="1:15" ht="12" customHeight="1">
      <c r="A5" s="53" t="s">
        <v>114</v>
      </c>
      <c r="B5" s="54"/>
      <c r="C5" s="54"/>
      <c r="D5" s="54"/>
      <c r="E5" s="54"/>
      <c r="F5" s="55"/>
      <c r="G5" s="59"/>
      <c r="H5" s="60"/>
      <c r="I5" s="61"/>
      <c r="O5" s="1"/>
    </row>
    <row r="6" spans="1:15" ht="12" customHeight="1">
      <c r="A6" s="53" t="s">
        <v>115</v>
      </c>
      <c r="B6" s="54"/>
      <c r="C6" s="54"/>
      <c r="D6" s="54"/>
      <c r="E6" s="54"/>
      <c r="F6" s="55"/>
      <c r="G6" s="59"/>
      <c r="H6" s="60"/>
      <c r="I6" s="61"/>
      <c r="O6" s="1"/>
    </row>
    <row r="7" spans="1:15" ht="12" customHeight="1" thickBot="1">
      <c r="A7" s="53"/>
      <c r="B7" s="54"/>
      <c r="C7" s="54"/>
      <c r="D7" s="54"/>
      <c r="E7" s="54"/>
      <c r="F7" s="55"/>
      <c r="G7" s="62"/>
      <c r="H7" s="63"/>
      <c r="I7" s="64"/>
      <c r="O7" s="1"/>
    </row>
    <row r="8" spans="1:15" ht="60.75" thickTop="1">
      <c r="A8" s="12" t="s">
        <v>32</v>
      </c>
      <c r="B8" s="13" t="s">
        <v>9</v>
      </c>
      <c r="C8" s="13" t="s">
        <v>33</v>
      </c>
      <c r="D8" s="13"/>
      <c r="E8" s="14" t="s">
        <v>31</v>
      </c>
      <c r="F8" s="21" t="s">
        <v>39</v>
      </c>
      <c r="G8" s="47" t="s">
        <v>40</v>
      </c>
      <c r="H8" s="44" t="s">
        <v>41</v>
      </c>
      <c r="I8" s="36" t="s">
        <v>54</v>
      </c>
      <c r="J8" s="39" t="s">
        <v>21</v>
      </c>
      <c r="K8" s="37" t="s">
        <v>52</v>
      </c>
      <c r="L8" s="41" t="s">
        <v>22</v>
      </c>
      <c r="M8" s="36" t="s">
        <v>49</v>
      </c>
      <c r="N8" s="38" t="s">
        <v>22</v>
      </c>
      <c r="O8" s="1"/>
    </row>
    <row r="9" spans="1:15" ht="15">
      <c r="A9" s="15" t="str">
        <f>'conversion factors'!A2</f>
        <v>Alternative energy</v>
      </c>
      <c r="B9" s="16" t="str">
        <f>'conversion factors'!B2</f>
        <v>Energy</v>
      </c>
      <c r="C9" s="16" t="str">
        <f>IF(ISBLANK('conversion factors'!C2)," ",'conversion factors'!C2)</f>
        <v>Photovoltaic</v>
      </c>
      <c r="D9" s="16"/>
      <c r="E9" s="16" t="str">
        <f>'conversion factors'!D2</f>
        <v>MW</v>
      </c>
      <c r="F9" s="22"/>
      <c r="G9" s="48">
        <f>F9*'conversion factors'!E2</f>
        <v>0</v>
      </c>
      <c r="H9" s="45">
        <f>G9*'conversion factors'!I2</f>
        <v>0</v>
      </c>
      <c r="I9" s="30">
        <f>MWh_Btu*G9*'conversion factors'!F2</f>
        <v>0</v>
      </c>
      <c r="J9" s="31">
        <f>I9*pricemwh</f>
        <v>0</v>
      </c>
      <c r="K9" s="29">
        <f>gas_Btu*G9*'conversion factors'!G2</f>
        <v>0</v>
      </c>
      <c r="L9" s="42">
        <f>K9*pricegas</f>
        <v>0</v>
      </c>
      <c r="M9" s="30">
        <f>gasoline_Btu*G9*'conversion factors'!H2</f>
        <v>0</v>
      </c>
      <c r="N9" s="32">
        <f>M9*pricepetrol</f>
        <v>0</v>
      </c>
      <c r="O9" s="1"/>
    </row>
    <row r="10" spans="1:15" ht="15">
      <c r="A10" s="15" t="str">
        <f>'conversion factors'!A3</f>
        <v>Alternative energy</v>
      </c>
      <c r="B10" s="16" t="str">
        <f>'conversion factors'!B3</f>
        <v>Energy</v>
      </c>
      <c r="C10" s="16" t="str">
        <f>IF(ISBLANK('conversion factors'!C3)," ",'conversion factors'!C3)</f>
        <v>Wind</v>
      </c>
      <c r="D10" s="16"/>
      <c r="E10" s="16" t="str">
        <f>'conversion factors'!D3</f>
        <v>MW</v>
      </c>
      <c r="F10" s="22"/>
      <c r="G10" s="48">
        <f>F10*'conversion factors'!E3</f>
        <v>0</v>
      </c>
      <c r="H10" s="45">
        <f>G10*'conversion factors'!I3</f>
        <v>0</v>
      </c>
      <c r="I10" s="30">
        <f>MWh_Btu*G10*'conversion factors'!F3</f>
        <v>0</v>
      </c>
      <c r="J10" s="31">
        <f>I10*pricemwh</f>
        <v>0</v>
      </c>
      <c r="K10" s="29">
        <f>gas_Btu*G10*'conversion factors'!G3</f>
        <v>0</v>
      </c>
      <c r="L10" s="42">
        <f>K10*pricegas</f>
        <v>0</v>
      </c>
      <c r="M10" s="30">
        <f>gasoline_Btu*G10*'conversion factors'!H3</f>
        <v>0</v>
      </c>
      <c r="N10" s="32">
        <f aca="true" t="shared" si="0" ref="N10:N73">M10*pricepetrol</f>
        <v>0</v>
      </c>
      <c r="O10" s="1"/>
    </row>
    <row r="11" spans="1:15" ht="15">
      <c r="A11" s="15" t="str">
        <f>'conversion factors'!A4</f>
        <v>Alternative energy</v>
      </c>
      <c r="B11" s="16" t="str">
        <f>'conversion factors'!B4</f>
        <v>Vehicles</v>
      </c>
      <c r="C11" s="16" t="str">
        <f>IF(ISBLANK('conversion factors'!C4)," ",'conversion factors'!C4)</f>
        <v>AFV refueling</v>
      </c>
      <c r="D11" s="16"/>
      <c r="E11" s="16" t="str">
        <f>'conversion factors'!D4</f>
        <v>stations</v>
      </c>
      <c r="F11" s="22"/>
      <c r="G11" s="48">
        <f>F11*'conversion factors'!E4</f>
        <v>0</v>
      </c>
      <c r="H11" s="45">
        <f>G11*'conversion factors'!I4</f>
        <v>0</v>
      </c>
      <c r="I11" s="30">
        <f>MWh_Btu*G11*'conversion factors'!F4</f>
        <v>0</v>
      </c>
      <c r="J11" s="31">
        <f aca="true" t="shared" si="1" ref="J11:J74">I11*pricemwh</f>
        <v>0</v>
      </c>
      <c r="K11" s="29">
        <f>gas_Btu*G11*'conversion factors'!G4</f>
        <v>0</v>
      </c>
      <c r="L11" s="42">
        <f aca="true" t="shared" si="2" ref="L11:L74">K11*pricegas</f>
        <v>0</v>
      </c>
      <c r="M11" s="30">
        <f>gasoline_Btu*G11*'conversion factors'!H4</f>
        <v>0</v>
      </c>
      <c r="N11" s="32">
        <f t="shared" si="0"/>
        <v>0</v>
      </c>
      <c r="O11" s="1"/>
    </row>
    <row r="12" spans="1:15" ht="15">
      <c r="A12" s="15" t="str">
        <f>'conversion factors'!A5</f>
        <v>Alternative energy</v>
      </c>
      <c r="B12" s="16" t="str">
        <f>'conversion factors'!B5</f>
        <v>Vehicles</v>
      </c>
      <c r="C12" s="16" t="str">
        <f>IF(ISBLANK('conversion factors'!C5)," ",'conversion factors'!C5)</f>
        <v>AFV</v>
      </c>
      <c r="D12" s="16"/>
      <c r="E12" s="16" t="str">
        <f>'conversion factors'!D5</f>
        <v>vehicle</v>
      </c>
      <c r="F12" s="22"/>
      <c r="G12" s="48">
        <f>F12*'conversion factors'!E5</f>
        <v>0</v>
      </c>
      <c r="H12" s="45">
        <f>G12*'conversion factors'!I5</f>
        <v>0</v>
      </c>
      <c r="I12" s="30">
        <f>MWh_Btu*G12*'conversion factors'!F5</f>
        <v>0</v>
      </c>
      <c r="J12" s="31">
        <f t="shared" si="1"/>
        <v>0</v>
      </c>
      <c r="K12" s="29">
        <f>gas_Btu*G12*'conversion factors'!G5</f>
        <v>0</v>
      </c>
      <c r="L12" s="42">
        <f t="shared" si="2"/>
        <v>0</v>
      </c>
      <c r="M12" s="30">
        <f>gasoline_Btu*G12*'conversion factors'!H5</f>
        <v>0</v>
      </c>
      <c r="N12" s="32">
        <f t="shared" si="0"/>
        <v>0</v>
      </c>
      <c r="O12" s="1"/>
    </row>
    <row r="13" spans="1:15" ht="15">
      <c r="A13" s="15" t="str">
        <f>'conversion factors'!A6</f>
        <v>Alternative energy</v>
      </c>
      <c r="B13" s="16" t="str">
        <f>'conversion factors'!B6</f>
        <v>Vehicles</v>
      </c>
      <c r="C13" s="16" t="str">
        <f>IF(ISBLANK('conversion factors'!C6)," ",'conversion factors'!C6)</f>
        <v>Hybrid</v>
      </c>
      <c r="D13" s="16"/>
      <c r="E13" s="16" t="str">
        <f>'conversion factors'!D6</f>
        <v>vehicle</v>
      </c>
      <c r="F13" s="22"/>
      <c r="G13" s="48">
        <f>F13*'conversion factors'!E6</f>
        <v>0</v>
      </c>
      <c r="H13" s="45">
        <f>G13*'conversion factors'!I6</f>
        <v>0</v>
      </c>
      <c r="I13" s="30">
        <f>MWh_Btu*G13*'conversion factors'!F6</f>
        <v>0</v>
      </c>
      <c r="J13" s="31">
        <f t="shared" si="1"/>
        <v>0</v>
      </c>
      <c r="K13" s="29">
        <f>gas_Btu*G13*'conversion factors'!G6</f>
        <v>0</v>
      </c>
      <c r="L13" s="42">
        <f t="shared" si="2"/>
        <v>0</v>
      </c>
      <c r="M13" s="30">
        <f>gasoline_Btu*G13*'conversion factors'!H6</f>
        <v>0</v>
      </c>
      <c r="N13" s="32">
        <f t="shared" si="0"/>
        <v>0</v>
      </c>
      <c r="O13" s="1"/>
    </row>
    <row r="14" spans="1:15" ht="15.75" customHeight="1">
      <c r="A14" s="15" t="str">
        <f>'conversion factors'!A7</f>
        <v>Energy Audits</v>
      </c>
      <c r="B14" s="16" t="str">
        <f>'conversion factors'!B7</f>
        <v>Commercial</v>
      </c>
      <c r="C14" s="16" t="str">
        <f>IF(ISBLANK('conversion factors'!C7)," ",'conversion factors'!C7)</f>
        <v> </v>
      </c>
      <c r="D14" s="65" t="s">
        <v>42</v>
      </c>
      <c r="E14" s="17" t="str">
        <f>'conversion factors'!D7</f>
        <v>audit</v>
      </c>
      <c r="F14" s="22"/>
      <c r="G14" s="48">
        <f>F14*'conversion factors'!E7</f>
        <v>0</v>
      </c>
      <c r="H14" s="45">
        <f>G14*'conversion factors'!I7</f>
        <v>0</v>
      </c>
      <c r="I14" s="30">
        <f>MWh_Btu*G14*'conversion factors'!F7</f>
        <v>0</v>
      </c>
      <c r="J14" s="31">
        <f t="shared" si="1"/>
        <v>0</v>
      </c>
      <c r="K14" s="29">
        <f>gas_Btu*G14*'conversion factors'!G7</f>
        <v>0</v>
      </c>
      <c r="L14" s="42">
        <f t="shared" si="2"/>
        <v>0</v>
      </c>
      <c r="M14" s="30">
        <f>gasoline_Btu*G14*'conversion factors'!H7</f>
        <v>0</v>
      </c>
      <c r="N14" s="32">
        <f t="shared" si="0"/>
        <v>0</v>
      </c>
      <c r="O14" s="1"/>
    </row>
    <row r="15" spans="1:15" ht="15">
      <c r="A15" s="15" t="str">
        <f>'conversion factors'!A8</f>
        <v>Energy Audits</v>
      </c>
      <c r="B15" s="16" t="str">
        <f>'conversion factors'!B8</f>
        <v>Commercial</v>
      </c>
      <c r="C15" s="16" t="str">
        <f>IF(ISBLANK('conversion factors'!C8)," ",'conversion factors'!C8)</f>
        <v> </v>
      </c>
      <c r="D15" s="66"/>
      <c r="E15" s="18" t="str">
        <f>'conversion factors'!D8</f>
        <v>square foot</v>
      </c>
      <c r="F15" s="22"/>
      <c r="G15" s="48">
        <f>F15*'conversion factors'!E8</f>
        <v>0</v>
      </c>
      <c r="H15" s="45">
        <f>G15*'conversion factors'!I8</f>
        <v>0</v>
      </c>
      <c r="I15" s="30">
        <f>MWh_Btu*G15*'conversion factors'!F8</f>
        <v>0</v>
      </c>
      <c r="J15" s="31">
        <f t="shared" si="1"/>
        <v>0</v>
      </c>
      <c r="K15" s="29">
        <f>gas_Btu*G15*'conversion factors'!G8</f>
        <v>0</v>
      </c>
      <c r="L15" s="42">
        <f t="shared" si="2"/>
        <v>0</v>
      </c>
      <c r="M15" s="30">
        <f>gasoline_Btu*G15*'conversion factors'!H8</f>
        <v>0</v>
      </c>
      <c r="N15" s="32">
        <f t="shared" si="0"/>
        <v>0</v>
      </c>
      <c r="O15" s="1"/>
    </row>
    <row r="16" spans="1:15" ht="15">
      <c r="A16" s="15" t="str">
        <f>'conversion factors'!A9</f>
        <v>Energy Audits</v>
      </c>
      <c r="B16" s="16" t="str">
        <f>'conversion factors'!B9</f>
        <v>Industrial</v>
      </c>
      <c r="C16" s="16" t="str">
        <f>IF(ISBLANK('conversion factors'!C9)," ",'conversion factors'!C9)</f>
        <v> </v>
      </c>
      <c r="D16" s="65" t="s">
        <v>42</v>
      </c>
      <c r="E16" s="17" t="str">
        <f>'conversion factors'!D9</f>
        <v>audit</v>
      </c>
      <c r="F16" s="22"/>
      <c r="G16" s="48">
        <f>F16*'conversion factors'!E9</f>
        <v>0</v>
      </c>
      <c r="H16" s="45">
        <f>G16*'conversion factors'!I9</f>
        <v>0</v>
      </c>
      <c r="I16" s="30">
        <f>MWh_Btu*G16*'conversion factors'!F9</f>
        <v>0</v>
      </c>
      <c r="J16" s="31">
        <f t="shared" si="1"/>
        <v>0</v>
      </c>
      <c r="K16" s="29">
        <f>gas_Btu*G16*'conversion factors'!G9</f>
        <v>0</v>
      </c>
      <c r="L16" s="42">
        <f t="shared" si="2"/>
        <v>0</v>
      </c>
      <c r="M16" s="30">
        <f>gasoline_Btu*G16*'conversion factors'!H9</f>
        <v>0</v>
      </c>
      <c r="N16" s="32">
        <f t="shared" si="0"/>
        <v>0</v>
      </c>
      <c r="O16" s="1"/>
    </row>
    <row r="17" spans="1:15" ht="15">
      <c r="A17" s="15" t="str">
        <f>'conversion factors'!A10</f>
        <v>Energy Audits</v>
      </c>
      <c r="B17" s="16" t="str">
        <f>'conversion factors'!B10</f>
        <v>Industrial</v>
      </c>
      <c r="C17" s="16" t="str">
        <f>IF(ISBLANK('conversion factors'!C10)," ",'conversion factors'!C10)</f>
        <v> </v>
      </c>
      <c r="D17" s="66"/>
      <c r="E17" s="18" t="str">
        <f>'conversion factors'!D10</f>
        <v>square foot</v>
      </c>
      <c r="F17" s="22"/>
      <c r="G17" s="48">
        <f>F17*'conversion factors'!E10</f>
        <v>0</v>
      </c>
      <c r="H17" s="45">
        <f>G17*'conversion factors'!I10</f>
        <v>0</v>
      </c>
      <c r="I17" s="30">
        <f>MWh_Btu*G17*'conversion factors'!F10</f>
        <v>0</v>
      </c>
      <c r="J17" s="31">
        <f t="shared" si="1"/>
        <v>0</v>
      </c>
      <c r="K17" s="29">
        <f>gas_Btu*G17*'conversion factors'!G10</f>
        <v>0</v>
      </c>
      <c r="L17" s="42">
        <f t="shared" si="2"/>
        <v>0</v>
      </c>
      <c r="M17" s="30">
        <f>gasoline_Btu*G17*'conversion factors'!H10</f>
        <v>0</v>
      </c>
      <c r="N17" s="32">
        <f t="shared" si="0"/>
        <v>0</v>
      </c>
      <c r="O17" s="1"/>
    </row>
    <row r="18" spans="1:15" ht="15">
      <c r="A18" s="15" t="str">
        <f>'conversion factors'!A11</f>
        <v>Energy Audits</v>
      </c>
      <c r="B18" s="16" t="str">
        <f>'conversion factors'!B11</f>
        <v>Institutional</v>
      </c>
      <c r="C18" s="16" t="str">
        <f>IF(ISBLANK('conversion factors'!C11)," ",'conversion factors'!C11)</f>
        <v> </v>
      </c>
      <c r="D18" s="65" t="s">
        <v>42</v>
      </c>
      <c r="E18" s="17" t="str">
        <f>'conversion factors'!D11</f>
        <v>audit</v>
      </c>
      <c r="F18" s="22"/>
      <c r="G18" s="48">
        <f>F18*'conversion factors'!E11</f>
        <v>0</v>
      </c>
      <c r="H18" s="45">
        <f>G18*'conversion factors'!I11</f>
        <v>0</v>
      </c>
      <c r="I18" s="30">
        <f>MWh_Btu*G18*'conversion factors'!F11</f>
        <v>0</v>
      </c>
      <c r="J18" s="31">
        <f t="shared" si="1"/>
        <v>0</v>
      </c>
      <c r="K18" s="29">
        <f>gas_Btu*G18*'conversion factors'!G11</f>
        <v>0</v>
      </c>
      <c r="L18" s="42">
        <f t="shared" si="2"/>
        <v>0</v>
      </c>
      <c r="M18" s="30">
        <f>gasoline_Btu*G18*'conversion factors'!H11</f>
        <v>0</v>
      </c>
      <c r="N18" s="32">
        <f t="shared" si="0"/>
        <v>0</v>
      </c>
      <c r="O18" s="1"/>
    </row>
    <row r="19" spans="1:15" ht="15">
      <c r="A19" s="15" t="str">
        <f>'conversion factors'!A12</f>
        <v>Energy Audits</v>
      </c>
      <c r="B19" s="16" t="str">
        <f>'conversion factors'!B12</f>
        <v>Institutional</v>
      </c>
      <c r="C19" s="16" t="str">
        <f>IF(ISBLANK('conversion factors'!C12)," ",'conversion factors'!C12)</f>
        <v> </v>
      </c>
      <c r="D19" s="66"/>
      <c r="E19" s="18" t="str">
        <f>'conversion factors'!D12</f>
        <v>square foot</v>
      </c>
      <c r="F19" s="22"/>
      <c r="G19" s="48">
        <f>F19*'conversion factors'!E12</f>
        <v>0</v>
      </c>
      <c r="H19" s="45">
        <f>G19*'conversion factors'!I12</f>
        <v>0</v>
      </c>
      <c r="I19" s="30">
        <f>MWh_Btu*G19*'conversion factors'!F12</f>
        <v>0</v>
      </c>
      <c r="J19" s="31">
        <f t="shared" si="1"/>
        <v>0</v>
      </c>
      <c r="K19" s="29">
        <f>gas_Btu*G19*'conversion factors'!G12</f>
        <v>0</v>
      </c>
      <c r="L19" s="42">
        <f t="shared" si="2"/>
        <v>0</v>
      </c>
      <c r="M19" s="30">
        <f>gasoline_Btu*G19*'conversion factors'!H12</f>
        <v>0</v>
      </c>
      <c r="N19" s="32">
        <f t="shared" si="0"/>
        <v>0</v>
      </c>
      <c r="O19" s="1"/>
    </row>
    <row r="20" spans="1:15" ht="15">
      <c r="A20" s="15" t="str">
        <f>'conversion factors'!A13</f>
        <v>Energy Audits</v>
      </c>
      <c r="B20" s="16" t="str">
        <f>'conversion factors'!B13</f>
        <v>Residential</v>
      </c>
      <c r="C20" s="16" t="str">
        <f>IF(ISBLANK('conversion factors'!C13)," ",'conversion factors'!C13)</f>
        <v> </v>
      </c>
      <c r="D20" s="65" t="s">
        <v>42</v>
      </c>
      <c r="E20" s="17" t="str">
        <f>'conversion factors'!D13</f>
        <v>audit</v>
      </c>
      <c r="F20" s="22"/>
      <c r="G20" s="48">
        <f>F20*'conversion factors'!E13</f>
        <v>0</v>
      </c>
      <c r="H20" s="45">
        <f>G20*'conversion factors'!I13</f>
        <v>0</v>
      </c>
      <c r="I20" s="30">
        <f>MWh_Btu*G20*'conversion factors'!F13</f>
        <v>0</v>
      </c>
      <c r="J20" s="31">
        <f t="shared" si="1"/>
        <v>0</v>
      </c>
      <c r="K20" s="29">
        <f>gas_Btu*G20*'conversion factors'!G13</f>
        <v>0</v>
      </c>
      <c r="L20" s="42">
        <f t="shared" si="2"/>
        <v>0</v>
      </c>
      <c r="M20" s="30">
        <f>gasoline_Btu*G20*'conversion factors'!H13</f>
        <v>0</v>
      </c>
      <c r="N20" s="32">
        <f t="shared" si="0"/>
        <v>0</v>
      </c>
      <c r="O20" s="1"/>
    </row>
    <row r="21" spans="1:15" ht="15">
      <c r="A21" s="15" t="str">
        <f>'conversion factors'!A14</f>
        <v>Energy Audits</v>
      </c>
      <c r="B21" s="16" t="str">
        <f>'conversion factors'!B14</f>
        <v>Residential</v>
      </c>
      <c r="C21" s="16" t="str">
        <f>IF(ISBLANK('conversion factors'!C14)," ",'conversion factors'!C14)</f>
        <v> </v>
      </c>
      <c r="D21" s="66"/>
      <c r="E21" s="18" t="str">
        <f>'conversion factors'!D14</f>
        <v>square foot</v>
      </c>
      <c r="F21" s="22"/>
      <c r="G21" s="48">
        <f>F21*'conversion factors'!E14</f>
        <v>0</v>
      </c>
      <c r="H21" s="45">
        <f>G21*'conversion factors'!I14</f>
        <v>0</v>
      </c>
      <c r="I21" s="30">
        <f>MWh_Btu*G21*'conversion factors'!F14</f>
        <v>0</v>
      </c>
      <c r="J21" s="31">
        <f t="shared" si="1"/>
        <v>0</v>
      </c>
      <c r="K21" s="29">
        <f>gas_Btu*G21*'conversion factors'!G14</f>
        <v>0</v>
      </c>
      <c r="L21" s="42">
        <f t="shared" si="2"/>
        <v>0</v>
      </c>
      <c r="M21" s="30">
        <f>gasoline_Btu*G21*'conversion factors'!H14</f>
        <v>0</v>
      </c>
      <c r="N21" s="32">
        <f t="shared" si="0"/>
        <v>0</v>
      </c>
      <c r="O21" s="1"/>
    </row>
    <row r="22" spans="1:15" ht="15">
      <c r="A22" s="15" t="str">
        <f>'conversion factors'!A15</f>
        <v>Energy-efficient mortgages</v>
      </c>
      <c r="B22" s="16" t="str">
        <f>'conversion factors'!B15</f>
        <v>Residential</v>
      </c>
      <c r="C22" s="16" t="str">
        <f>IF(ISBLANK('conversion factors'!C15)," ",'conversion factors'!C15)</f>
        <v> </v>
      </c>
      <c r="D22" s="16"/>
      <c r="E22" s="16" t="str">
        <f>'conversion factors'!D15</f>
        <v>mortgage</v>
      </c>
      <c r="F22" s="22"/>
      <c r="G22" s="48">
        <f>F22*'conversion factors'!E15</f>
        <v>0</v>
      </c>
      <c r="H22" s="45">
        <f>G22*'conversion factors'!I15</f>
        <v>0</v>
      </c>
      <c r="I22" s="30">
        <f>MWh_Btu*G22*'conversion factors'!F15</f>
        <v>0</v>
      </c>
      <c r="J22" s="31">
        <f t="shared" si="1"/>
        <v>0</v>
      </c>
      <c r="K22" s="29">
        <f>gas_Btu*G22*'conversion factors'!G15</f>
        <v>0</v>
      </c>
      <c r="L22" s="42">
        <f t="shared" si="2"/>
        <v>0</v>
      </c>
      <c r="M22" s="30">
        <f>gasoline_Btu*G22*'conversion factors'!H15</f>
        <v>0</v>
      </c>
      <c r="N22" s="32">
        <f t="shared" si="0"/>
        <v>0</v>
      </c>
      <c r="O22" s="1"/>
    </row>
    <row r="23" spans="1:15" ht="15">
      <c r="A23" s="15" t="str">
        <f>'conversion factors'!A16</f>
        <v>Grants</v>
      </c>
      <c r="B23" s="16" t="str">
        <f>'conversion factors'!B16</f>
        <v>Agricultural</v>
      </c>
      <c r="C23" s="16" t="str">
        <f>IF(ISBLANK('conversion factors'!C16)," ",'conversion factors'!C16)</f>
        <v> </v>
      </c>
      <c r="D23" s="16"/>
      <c r="E23" s="16" t="str">
        <f>'conversion factors'!D16</f>
        <v>$ given</v>
      </c>
      <c r="F23" s="22"/>
      <c r="G23" s="48">
        <f>F23*'conversion factors'!E16</f>
        <v>0</v>
      </c>
      <c r="H23" s="45">
        <f>G23*'conversion factors'!I16</f>
        <v>0</v>
      </c>
      <c r="I23" s="30">
        <f>MWh_Btu*G23*'conversion factors'!F16</f>
        <v>0</v>
      </c>
      <c r="J23" s="31">
        <f t="shared" si="1"/>
        <v>0</v>
      </c>
      <c r="K23" s="29">
        <f>gas_Btu*G23*'conversion factors'!G16</f>
        <v>0</v>
      </c>
      <c r="L23" s="42">
        <f t="shared" si="2"/>
        <v>0</v>
      </c>
      <c r="M23" s="30">
        <f>gasoline_Btu*G23*'conversion factors'!H16</f>
        <v>0</v>
      </c>
      <c r="N23" s="32">
        <f t="shared" si="0"/>
        <v>0</v>
      </c>
      <c r="O23" s="1"/>
    </row>
    <row r="24" spans="1:15" ht="15">
      <c r="A24" s="15" t="str">
        <f>'conversion factors'!A17</f>
        <v>Grants</v>
      </c>
      <c r="B24" s="16" t="str">
        <f>'conversion factors'!B17</f>
        <v>Commercial</v>
      </c>
      <c r="C24" s="16" t="str">
        <f>IF(ISBLANK('conversion factors'!C17)," ",'conversion factors'!C17)</f>
        <v> </v>
      </c>
      <c r="D24" s="16"/>
      <c r="E24" s="16" t="str">
        <f>'conversion factors'!D17</f>
        <v>$ given</v>
      </c>
      <c r="F24" s="22"/>
      <c r="G24" s="48">
        <f>F24*'conversion factors'!E17</f>
        <v>0</v>
      </c>
      <c r="H24" s="45">
        <f>G24*'conversion factors'!I17</f>
        <v>0</v>
      </c>
      <c r="I24" s="30">
        <f>MWh_Btu*G24*'conversion factors'!F17</f>
        <v>0</v>
      </c>
      <c r="J24" s="31">
        <f t="shared" si="1"/>
        <v>0</v>
      </c>
      <c r="K24" s="29">
        <f>gas_Btu*G24*'conversion factors'!G17</f>
        <v>0</v>
      </c>
      <c r="L24" s="42">
        <f t="shared" si="2"/>
        <v>0</v>
      </c>
      <c r="M24" s="30">
        <f>gasoline_Btu*G24*'conversion factors'!H17</f>
        <v>0</v>
      </c>
      <c r="N24" s="32">
        <f t="shared" si="0"/>
        <v>0</v>
      </c>
      <c r="O24" s="1"/>
    </row>
    <row r="25" spans="1:15" ht="15">
      <c r="A25" s="15" t="str">
        <f>'conversion factors'!A18</f>
        <v>Grants</v>
      </c>
      <c r="B25" s="16" t="str">
        <f>'conversion factors'!B18</f>
        <v>Industrial</v>
      </c>
      <c r="C25" s="16" t="str">
        <f>IF(ISBLANK('conversion factors'!C18)," ",'conversion factors'!C18)</f>
        <v> </v>
      </c>
      <c r="D25" s="16"/>
      <c r="E25" s="16" t="str">
        <f>'conversion factors'!D18</f>
        <v>$ given</v>
      </c>
      <c r="F25" s="22"/>
      <c r="G25" s="48">
        <f>F25*'conversion factors'!E18</f>
        <v>0</v>
      </c>
      <c r="H25" s="45">
        <f>G25*'conversion factors'!I18</f>
        <v>0</v>
      </c>
      <c r="I25" s="30">
        <f>MWh_Btu*G25*'conversion factors'!F18</f>
        <v>0</v>
      </c>
      <c r="J25" s="31">
        <f t="shared" si="1"/>
        <v>0</v>
      </c>
      <c r="K25" s="29">
        <f>gas_Btu*G25*'conversion factors'!G18</f>
        <v>0</v>
      </c>
      <c r="L25" s="42">
        <f t="shared" si="2"/>
        <v>0</v>
      </c>
      <c r="M25" s="30">
        <f>gasoline_Btu*G25*'conversion factors'!H18</f>
        <v>0</v>
      </c>
      <c r="N25" s="32">
        <f t="shared" si="0"/>
        <v>0</v>
      </c>
      <c r="O25" s="1"/>
    </row>
    <row r="26" spans="1:15" ht="15">
      <c r="A26" s="15" t="str">
        <f>'conversion factors'!A19</f>
        <v>Grants</v>
      </c>
      <c r="B26" s="16" t="str">
        <f>'conversion factors'!B19</f>
        <v>Institutional</v>
      </c>
      <c r="C26" s="16" t="str">
        <f>IF(ISBLANK('conversion factors'!C19)," ",'conversion factors'!C19)</f>
        <v> </v>
      </c>
      <c r="D26" s="16"/>
      <c r="E26" s="16" t="str">
        <f>'conversion factors'!D19</f>
        <v>$ given</v>
      </c>
      <c r="F26" s="22"/>
      <c r="G26" s="48">
        <f>F26*'conversion factors'!E19</f>
        <v>0</v>
      </c>
      <c r="H26" s="45">
        <f>G26*'conversion factors'!I19</f>
        <v>0</v>
      </c>
      <c r="I26" s="30">
        <f>MWh_Btu*G26*'conversion factors'!F19</f>
        <v>0</v>
      </c>
      <c r="J26" s="31">
        <f t="shared" si="1"/>
        <v>0</v>
      </c>
      <c r="K26" s="29">
        <f>gas_Btu*G26*'conversion factors'!G19</f>
        <v>0</v>
      </c>
      <c r="L26" s="42">
        <f t="shared" si="2"/>
        <v>0</v>
      </c>
      <c r="M26" s="30">
        <f>gasoline_Btu*G26*'conversion factors'!H19</f>
        <v>0</v>
      </c>
      <c r="N26" s="32">
        <f t="shared" si="0"/>
        <v>0</v>
      </c>
      <c r="O26" s="1"/>
    </row>
    <row r="27" spans="1:15" ht="15">
      <c r="A27" s="15" t="str">
        <f>'conversion factors'!A20</f>
        <v>Grants</v>
      </c>
      <c r="B27" s="16" t="str">
        <f>'conversion factors'!B20</f>
        <v>Residential</v>
      </c>
      <c r="C27" s="16" t="str">
        <f>IF(ISBLANK('conversion factors'!C20)," ",'conversion factors'!C20)</f>
        <v> </v>
      </c>
      <c r="D27" s="16"/>
      <c r="E27" s="16" t="str">
        <f>'conversion factors'!D20</f>
        <v>$ given</v>
      </c>
      <c r="F27" s="22"/>
      <c r="G27" s="48">
        <f>F27*'conversion factors'!E20</f>
        <v>0</v>
      </c>
      <c r="H27" s="45">
        <f>G27*'conversion factors'!I20</f>
        <v>0</v>
      </c>
      <c r="I27" s="30">
        <f>MWh_Btu*G27*'conversion factors'!F20</f>
        <v>0</v>
      </c>
      <c r="J27" s="31">
        <f t="shared" si="1"/>
        <v>0</v>
      </c>
      <c r="K27" s="29">
        <f>gas_Btu*G27*'conversion factors'!G20</f>
        <v>0</v>
      </c>
      <c r="L27" s="42">
        <f t="shared" si="2"/>
        <v>0</v>
      </c>
      <c r="M27" s="30">
        <f>gasoline_Btu*G27*'conversion factors'!H20</f>
        <v>0</v>
      </c>
      <c r="N27" s="32">
        <f t="shared" si="0"/>
        <v>0</v>
      </c>
      <c r="O27" s="1"/>
    </row>
    <row r="28" spans="1:15" ht="15">
      <c r="A28" s="15" t="str">
        <f>'conversion factors'!A21</f>
        <v>Interest subsidies</v>
      </c>
      <c r="B28" s="16" t="str">
        <f>'conversion factors'!B21</f>
        <v>General</v>
      </c>
      <c r="C28" s="16" t="str">
        <f>IF(ISBLANK('conversion factors'!C21)," ",'conversion factors'!C21)</f>
        <v> </v>
      </c>
      <c r="D28" s="16"/>
      <c r="E28" s="16" t="str">
        <f>'conversion factors'!D21</f>
        <v>$</v>
      </c>
      <c r="F28" s="22"/>
      <c r="G28" s="48">
        <f>F28*'conversion factors'!E21</f>
        <v>0</v>
      </c>
      <c r="H28" s="45">
        <f>G28*'conversion factors'!I21</f>
        <v>0</v>
      </c>
      <c r="I28" s="30">
        <f>MWh_Btu*G28*'conversion factors'!F21</f>
        <v>0</v>
      </c>
      <c r="J28" s="31">
        <f t="shared" si="1"/>
        <v>0</v>
      </c>
      <c r="K28" s="29">
        <f>gas_Btu*G28*'conversion factors'!G21</f>
        <v>0</v>
      </c>
      <c r="L28" s="42">
        <f t="shared" si="2"/>
        <v>0</v>
      </c>
      <c r="M28" s="30">
        <f>gasoline_Btu*G28*'conversion factors'!H21</f>
        <v>0</v>
      </c>
      <c r="N28" s="32">
        <f t="shared" si="0"/>
        <v>0</v>
      </c>
      <c r="O28" s="1"/>
    </row>
    <row r="29" spans="1:15" ht="15">
      <c r="A29" s="15" t="str">
        <f>'conversion factors'!A22</f>
        <v>Loans</v>
      </c>
      <c r="B29" s="16" t="str">
        <f>'conversion factors'!B22</f>
        <v>Agricultural</v>
      </c>
      <c r="C29" s="16" t="str">
        <f>IF(ISBLANK('conversion factors'!C22)," ",'conversion factors'!C22)</f>
        <v> </v>
      </c>
      <c r="D29" s="16"/>
      <c r="E29" s="16" t="str">
        <f>'conversion factors'!D22</f>
        <v>$ principal</v>
      </c>
      <c r="F29" s="22"/>
      <c r="G29" s="48">
        <f>F29*'conversion factors'!E22</f>
        <v>0</v>
      </c>
      <c r="H29" s="45">
        <f>G29*'conversion factors'!I22</f>
        <v>0</v>
      </c>
      <c r="I29" s="30">
        <f>MWh_Btu*G29*'conversion factors'!F22</f>
        <v>0</v>
      </c>
      <c r="J29" s="31">
        <f t="shared" si="1"/>
        <v>0</v>
      </c>
      <c r="K29" s="29">
        <f>gas_Btu*G29*'conversion factors'!G22</f>
        <v>0</v>
      </c>
      <c r="L29" s="42">
        <f t="shared" si="2"/>
        <v>0</v>
      </c>
      <c r="M29" s="30">
        <f>gasoline_Btu*G29*'conversion factors'!H22</f>
        <v>0</v>
      </c>
      <c r="N29" s="32">
        <f t="shared" si="0"/>
        <v>0</v>
      </c>
      <c r="O29" s="1"/>
    </row>
    <row r="30" spans="1:15" ht="15">
      <c r="A30" s="15" t="str">
        <f>'conversion factors'!A23</f>
        <v>Loans</v>
      </c>
      <c r="B30" s="16" t="str">
        <f>'conversion factors'!B23</f>
        <v>Commercial</v>
      </c>
      <c r="C30" s="16" t="str">
        <f>IF(ISBLANK('conversion factors'!C23)," ",'conversion factors'!C23)</f>
        <v> </v>
      </c>
      <c r="D30" s="16"/>
      <c r="E30" s="16" t="str">
        <f>'conversion factors'!D23</f>
        <v>$ principal</v>
      </c>
      <c r="F30" s="22"/>
      <c r="G30" s="48">
        <f>F30*'conversion factors'!E23</f>
        <v>0</v>
      </c>
      <c r="H30" s="45">
        <f>G30*'conversion factors'!I23</f>
        <v>0</v>
      </c>
      <c r="I30" s="30">
        <f>MWh_Btu*G30*'conversion factors'!F23</f>
        <v>0</v>
      </c>
      <c r="J30" s="31">
        <f t="shared" si="1"/>
        <v>0</v>
      </c>
      <c r="K30" s="29">
        <f>gas_Btu*G30*'conversion factors'!G23</f>
        <v>0</v>
      </c>
      <c r="L30" s="42">
        <f t="shared" si="2"/>
        <v>0</v>
      </c>
      <c r="M30" s="30">
        <f>gasoline_Btu*G30*'conversion factors'!H23</f>
        <v>0</v>
      </c>
      <c r="N30" s="32">
        <f t="shared" si="0"/>
        <v>0</v>
      </c>
      <c r="O30" s="1"/>
    </row>
    <row r="31" spans="1:15" ht="15">
      <c r="A31" s="15" t="str">
        <f>'conversion factors'!A24</f>
        <v>Loans</v>
      </c>
      <c r="B31" s="16" t="str">
        <f>'conversion factors'!B24</f>
        <v>Industrial</v>
      </c>
      <c r="C31" s="16" t="str">
        <f>IF(ISBLANK('conversion factors'!C24)," ",'conversion factors'!C24)</f>
        <v> </v>
      </c>
      <c r="D31" s="16"/>
      <c r="E31" s="16" t="str">
        <f>'conversion factors'!D24</f>
        <v>$ principal</v>
      </c>
      <c r="F31" s="22"/>
      <c r="G31" s="48">
        <f>F31*'conversion factors'!E24</f>
        <v>0</v>
      </c>
      <c r="H31" s="45">
        <f>G31*'conversion factors'!I24</f>
        <v>0</v>
      </c>
      <c r="I31" s="30">
        <f>MWh_Btu*G31*'conversion factors'!F24</f>
        <v>0</v>
      </c>
      <c r="J31" s="31">
        <f t="shared" si="1"/>
        <v>0</v>
      </c>
      <c r="K31" s="29">
        <f>gas_Btu*G31*'conversion factors'!G24</f>
        <v>0</v>
      </c>
      <c r="L31" s="42">
        <f t="shared" si="2"/>
        <v>0</v>
      </c>
      <c r="M31" s="30">
        <f>gasoline_Btu*G31*'conversion factors'!H24</f>
        <v>0</v>
      </c>
      <c r="N31" s="32">
        <f t="shared" si="0"/>
        <v>0</v>
      </c>
      <c r="O31" s="1"/>
    </row>
    <row r="32" spans="1:15" ht="15">
      <c r="A32" s="15" t="str">
        <f>'conversion factors'!A25</f>
        <v>Loans</v>
      </c>
      <c r="B32" s="16" t="str">
        <f>'conversion factors'!B25</f>
        <v>Institutional</v>
      </c>
      <c r="C32" s="16" t="str">
        <f>IF(ISBLANK('conversion factors'!C25)," ",'conversion factors'!C25)</f>
        <v> </v>
      </c>
      <c r="D32" s="16"/>
      <c r="E32" s="16" t="str">
        <f>'conversion factors'!D25</f>
        <v>$ principal</v>
      </c>
      <c r="F32" s="22"/>
      <c r="G32" s="48">
        <f>F32*'conversion factors'!E25</f>
        <v>0</v>
      </c>
      <c r="H32" s="45">
        <f>G32*'conversion factors'!I25</f>
        <v>0</v>
      </c>
      <c r="I32" s="30">
        <f>MWh_Btu*G32*'conversion factors'!F25</f>
        <v>0</v>
      </c>
      <c r="J32" s="31">
        <f t="shared" si="1"/>
        <v>0</v>
      </c>
      <c r="K32" s="29">
        <f>gas_Btu*G32*'conversion factors'!G25</f>
        <v>0</v>
      </c>
      <c r="L32" s="42">
        <f t="shared" si="2"/>
        <v>0</v>
      </c>
      <c r="M32" s="30">
        <f>gasoline_Btu*G32*'conversion factors'!H25</f>
        <v>0</v>
      </c>
      <c r="N32" s="32">
        <f t="shared" si="0"/>
        <v>0</v>
      </c>
      <c r="O32" s="1"/>
    </row>
    <row r="33" spans="1:15" ht="15">
      <c r="A33" s="15" t="str">
        <f>'conversion factors'!A26</f>
        <v>Loans</v>
      </c>
      <c r="B33" s="16" t="str">
        <f>'conversion factors'!B26</f>
        <v>Residential</v>
      </c>
      <c r="C33" s="16" t="str">
        <f>IF(ISBLANK('conversion factors'!C26)," ",'conversion factors'!C26)</f>
        <v> </v>
      </c>
      <c r="D33" s="16"/>
      <c r="E33" s="16" t="str">
        <f>'conversion factors'!D26</f>
        <v>$ principal</v>
      </c>
      <c r="F33" s="22"/>
      <c r="G33" s="48">
        <f>F33*'conversion factors'!E26</f>
        <v>0</v>
      </c>
      <c r="H33" s="45">
        <f>G33*'conversion factors'!I26</f>
        <v>0</v>
      </c>
      <c r="I33" s="30">
        <f>MWh_Btu*G33*'conversion factors'!F26</f>
        <v>0</v>
      </c>
      <c r="J33" s="31">
        <f t="shared" si="1"/>
        <v>0</v>
      </c>
      <c r="K33" s="29">
        <f>gas_Btu*G33*'conversion factors'!G26</f>
        <v>0</v>
      </c>
      <c r="L33" s="42">
        <f t="shared" si="2"/>
        <v>0</v>
      </c>
      <c r="M33" s="30">
        <f>gasoline_Btu*G33*'conversion factors'!H26</f>
        <v>0</v>
      </c>
      <c r="N33" s="32">
        <f t="shared" si="0"/>
        <v>0</v>
      </c>
      <c r="O33" s="1"/>
    </row>
    <row r="34" spans="1:15" ht="15">
      <c r="A34" s="15" t="str">
        <f>'conversion factors'!A27</f>
        <v>Mass Media-Internet</v>
      </c>
      <c r="B34" s="16" t="str">
        <f>'conversion factors'!B27</f>
        <v>Agricultural</v>
      </c>
      <c r="C34" s="16" t="str">
        <f>IF(ISBLANK('conversion factors'!C27)," ",'conversion factors'!C27)</f>
        <v> </v>
      </c>
      <c r="D34" s="16"/>
      <c r="E34" s="16" t="str">
        <f>'conversion factors'!D27</f>
        <v>download</v>
      </c>
      <c r="F34" s="22"/>
      <c r="G34" s="48">
        <f>F34*'conversion factors'!E27</f>
        <v>0</v>
      </c>
      <c r="H34" s="45">
        <f>G34*'conversion factors'!I27</f>
        <v>0</v>
      </c>
      <c r="I34" s="30">
        <f>MWh_Btu*G34*'conversion factors'!F27</f>
        <v>0</v>
      </c>
      <c r="J34" s="31">
        <f t="shared" si="1"/>
        <v>0</v>
      </c>
      <c r="K34" s="29">
        <f>gas_Btu*G34*'conversion factors'!G27</f>
        <v>0</v>
      </c>
      <c r="L34" s="42">
        <f t="shared" si="2"/>
        <v>0</v>
      </c>
      <c r="M34" s="30">
        <f>gasoline_Btu*G34*'conversion factors'!H27</f>
        <v>0</v>
      </c>
      <c r="N34" s="32">
        <f t="shared" si="0"/>
        <v>0</v>
      </c>
      <c r="O34" s="1"/>
    </row>
    <row r="35" spans="1:15" ht="15">
      <c r="A35" s="15" t="str">
        <f>'conversion factors'!A28</f>
        <v>Mass Media-Internet</v>
      </c>
      <c r="B35" s="16" t="str">
        <f>'conversion factors'!B28</f>
        <v>Commercial</v>
      </c>
      <c r="C35" s="16" t="str">
        <f>IF(ISBLANK('conversion factors'!C28)," ",'conversion factors'!C28)</f>
        <v> </v>
      </c>
      <c r="D35" s="16"/>
      <c r="E35" s="16" t="str">
        <f>'conversion factors'!D28</f>
        <v>download</v>
      </c>
      <c r="F35" s="22"/>
      <c r="G35" s="48">
        <f>F35*'conversion factors'!E28</f>
        <v>0</v>
      </c>
      <c r="H35" s="45">
        <f>G35*'conversion factors'!I28</f>
        <v>0</v>
      </c>
      <c r="I35" s="30">
        <f>MWh_Btu*G35*'conversion factors'!F28</f>
        <v>0</v>
      </c>
      <c r="J35" s="31">
        <f t="shared" si="1"/>
        <v>0</v>
      </c>
      <c r="K35" s="29">
        <f>gas_Btu*G35*'conversion factors'!G28</f>
        <v>0</v>
      </c>
      <c r="L35" s="42">
        <f t="shared" si="2"/>
        <v>0</v>
      </c>
      <c r="M35" s="30">
        <f>gasoline_Btu*G35*'conversion factors'!H28</f>
        <v>0</v>
      </c>
      <c r="N35" s="32">
        <f t="shared" si="0"/>
        <v>0</v>
      </c>
      <c r="O35" s="1"/>
    </row>
    <row r="36" spans="1:15" ht="15">
      <c r="A36" s="15" t="str">
        <f>'conversion factors'!A29</f>
        <v>Mass Media-Internet</v>
      </c>
      <c r="B36" s="16" t="str">
        <f>'conversion factors'!B29</f>
        <v>Industrial</v>
      </c>
      <c r="C36" s="16" t="str">
        <f>IF(ISBLANK('conversion factors'!C29)," ",'conversion factors'!C29)</f>
        <v> </v>
      </c>
      <c r="D36" s="16"/>
      <c r="E36" s="16" t="str">
        <f>'conversion factors'!D29</f>
        <v>download</v>
      </c>
      <c r="F36" s="22"/>
      <c r="G36" s="48">
        <f>F36*'conversion factors'!E29</f>
        <v>0</v>
      </c>
      <c r="H36" s="45">
        <f>G36*'conversion factors'!I29</f>
        <v>0</v>
      </c>
      <c r="I36" s="30">
        <f>MWh_Btu*G36*'conversion factors'!F29</f>
        <v>0</v>
      </c>
      <c r="J36" s="31">
        <f t="shared" si="1"/>
        <v>0</v>
      </c>
      <c r="K36" s="29">
        <f>gas_Btu*G36*'conversion factors'!G29</f>
        <v>0</v>
      </c>
      <c r="L36" s="42">
        <f t="shared" si="2"/>
        <v>0</v>
      </c>
      <c r="M36" s="30">
        <f>gasoline_Btu*G36*'conversion factors'!H29</f>
        <v>0</v>
      </c>
      <c r="N36" s="32">
        <f t="shared" si="0"/>
        <v>0</v>
      </c>
      <c r="O36" s="1"/>
    </row>
    <row r="37" spans="1:15" ht="15">
      <c r="A37" s="15" t="str">
        <f>'conversion factors'!A30</f>
        <v>Mass Media-Internet</v>
      </c>
      <c r="B37" s="16" t="str">
        <f>'conversion factors'!B30</f>
        <v>Institutional</v>
      </c>
      <c r="C37" s="16" t="str">
        <f>IF(ISBLANK('conversion factors'!C30)," ",'conversion factors'!C30)</f>
        <v> </v>
      </c>
      <c r="D37" s="16"/>
      <c r="E37" s="16" t="str">
        <f>'conversion factors'!D30</f>
        <v>download</v>
      </c>
      <c r="F37" s="22"/>
      <c r="G37" s="48">
        <f>F37*'conversion factors'!E30</f>
        <v>0</v>
      </c>
      <c r="H37" s="45">
        <f>G37*'conversion factors'!I30</f>
        <v>0</v>
      </c>
      <c r="I37" s="30">
        <f>MWh_Btu*G37*'conversion factors'!F30</f>
        <v>0</v>
      </c>
      <c r="J37" s="31">
        <f t="shared" si="1"/>
        <v>0</v>
      </c>
      <c r="K37" s="29">
        <f>gas_Btu*G37*'conversion factors'!G30</f>
        <v>0</v>
      </c>
      <c r="L37" s="42">
        <f t="shared" si="2"/>
        <v>0</v>
      </c>
      <c r="M37" s="30">
        <f>gasoline_Btu*G37*'conversion factors'!H30</f>
        <v>0</v>
      </c>
      <c r="N37" s="32">
        <f t="shared" si="0"/>
        <v>0</v>
      </c>
      <c r="O37" s="1"/>
    </row>
    <row r="38" spans="1:15" ht="15">
      <c r="A38" s="15" t="str">
        <f>'conversion factors'!A31</f>
        <v>Mass Media-Internet</v>
      </c>
      <c r="B38" s="16" t="str">
        <f>'conversion factors'!B31</f>
        <v>Residential</v>
      </c>
      <c r="C38" s="16" t="str">
        <f>IF(ISBLANK('conversion factors'!C31)," ",'conversion factors'!C31)</f>
        <v> </v>
      </c>
      <c r="D38" s="16"/>
      <c r="E38" s="16" t="str">
        <f>'conversion factors'!D31</f>
        <v>download</v>
      </c>
      <c r="F38" s="22"/>
      <c r="G38" s="48">
        <f>F38*'conversion factors'!E31</f>
        <v>0</v>
      </c>
      <c r="H38" s="45">
        <f>G38*'conversion factors'!I31</f>
        <v>0</v>
      </c>
      <c r="I38" s="30">
        <f>MWh_Btu*G38*'conversion factors'!F31</f>
        <v>0</v>
      </c>
      <c r="J38" s="31">
        <f t="shared" si="1"/>
        <v>0</v>
      </c>
      <c r="K38" s="29">
        <f>gas_Btu*G38*'conversion factors'!G31</f>
        <v>0</v>
      </c>
      <c r="L38" s="42">
        <f t="shared" si="2"/>
        <v>0</v>
      </c>
      <c r="M38" s="30">
        <f>gasoline_Btu*G38*'conversion factors'!H31</f>
        <v>0</v>
      </c>
      <c r="N38" s="32">
        <f t="shared" si="0"/>
        <v>0</v>
      </c>
      <c r="O38" s="1"/>
    </row>
    <row r="39" spans="1:15" ht="15">
      <c r="A39" s="15" t="str">
        <f>'conversion factors'!A32</f>
        <v>Mass Media-Internet</v>
      </c>
      <c r="B39" s="16" t="str">
        <f>'conversion factors'!B32</f>
        <v>Transportation</v>
      </c>
      <c r="C39" s="16" t="str">
        <f>IF(ISBLANK('conversion factors'!C32)," ",'conversion factors'!C32)</f>
        <v> </v>
      </c>
      <c r="D39" s="16"/>
      <c r="E39" s="16" t="str">
        <f>'conversion factors'!D32</f>
        <v>download</v>
      </c>
      <c r="F39" s="22"/>
      <c r="G39" s="48">
        <f>F39*'conversion factors'!E32</f>
        <v>0</v>
      </c>
      <c r="H39" s="45">
        <f>G39*'conversion factors'!I32</f>
        <v>0</v>
      </c>
      <c r="I39" s="30">
        <f>MWh_Btu*G39*'conversion factors'!F32</f>
        <v>0</v>
      </c>
      <c r="J39" s="31">
        <f t="shared" si="1"/>
        <v>0</v>
      </c>
      <c r="K39" s="29">
        <f>gas_Btu*G39*'conversion factors'!G32</f>
        <v>0</v>
      </c>
      <c r="L39" s="42">
        <f t="shared" si="2"/>
        <v>0</v>
      </c>
      <c r="M39" s="30">
        <f>gasoline_Btu*G39*'conversion factors'!H32</f>
        <v>0</v>
      </c>
      <c r="N39" s="32">
        <f t="shared" si="0"/>
        <v>0</v>
      </c>
      <c r="O39" s="1"/>
    </row>
    <row r="40" spans="1:15" ht="15">
      <c r="A40" s="15" t="str">
        <f>'conversion factors'!A33</f>
        <v>Mass Media-Print</v>
      </c>
      <c r="B40" s="16" t="str">
        <f>'conversion factors'!B33</f>
        <v>Agricultural</v>
      </c>
      <c r="C40" s="16" t="str">
        <f>IF(ISBLANK('conversion factors'!C33)," ",'conversion factors'!C33)</f>
        <v> </v>
      </c>
      <c r="D40" s="16"/>
      <c r="E40" s="16" t="str">
        <f>'conversion factors'!D33</f>
        <v>item distributed</v>
      </c>
      <c r="F40" s="22"/>
      <c r="G40" s="48">
        <f>F40*'conversion factors'!E33</f>
        <v>0</v>
      </c>
      <c r="H40" s="45">
        <f>G40*'conversion factors'!I33</f>
        <v>0</v>
      </c>
      <c r="I40" s="30">
        <f>MWh_Btu*G40*'conversion factors'!F33</f>
        <v>0</v>
      </c>
      <c r="J40" s="31">
        <f t="shared" si="1"/>
        <v>0</v>
      </c>
      <c r="K40" s="29">
        <f>gas_Btu*G40*'conversion factors'!G33</f>
        <v>0</v>
      </c>
      <c r="L40" s="42">
        <f t="shared" si="2"/>
        <v>0</v>
      </c>
      <c r="M40" s="30">
        <f>gasoline_Btu*G40*'conversion factors'!H33</f>
        <v>0</v>
      </c>
      <c r="N40" s="32">
        <f t="shared" si="0"/>
        <v>0</v>
      </c>
      <c r="O40" s="1"/>
    </row>
    <row r="41" spans="1:15" ht="15">
      <c r="A41" s="15" t="str">
        <f>'conversion factors'!A34</f>
        <v>Mass Media-Print</v>
      </c>
      <c r="B41" s="16" t="str">
        <f>'conversion factors'!B34</f>
        <v>Commercial</v>
      </c>
      <c r="C41" s="16" t="str">
        <f>IF(ISBLANK('conversion factors'!C34)," ",'conversion factors'!C34)</f>
        <v> </v>
      </c>
      <c r="D41" s="16"/>
      <c r="E41" s="16" t="str">
        <f>'conversion factors'!D34</f>
        <v>item distributed</v>
      </c>
      <c r="F41" s="22"/>
      <c r="G41" s="48">
        <f>F41*'conversion factors'!E34</f>
        <v>0</v>
      </c>
      <c r="H41" s="45">
        <f>G41*'conversion factors'!I34</f>
        <v>0</v>
      </c>
      <c r="I41" s="30">
        <f>MWh_Btu*G41*'conversion factors'!F34</f>
        <v>0</v>
      </c>
      <c r="J41" s="31">
        <f t="shared" si="1"/>
        <v>0</v>
      </c>
      <c r="K41" s="29">
        <f>gas_Btu*G41*'conversion factors'!G34</f>
        <v>0</v>
      </c>
      <c r="L41" s="42">
        <f t="shared" si="2"/>
        <v>0</v>
      </c>
      <c r="M41" s="30">
        <f>gasoline_Btu*G41*'conversion factors'!H34</f>
        <v>0</v>
      </c>
      <c r="N41" s="32">
        <f t="shared" si="0"/>
        <v>0</v>
      </c>
      <c r="O41" s="1"/>
    </row>
    <row r="42" spans="1:15" ht="15">
      <c r="A42" s="15" t="str">
        <f>'conversion factors'!A35</f>
        <v>Mass Media-Print</v>
      </c>
      <c r="B42" s="16" t="str">
        <f>'conversion factors'!B35</f>
        <v>Industrial</v>
      </c>
      <c r="C42" s="16" t="str">
        <f>IF(ISBLANK('conversion factors'!C35)," ",'conversion factors'!C35)</f>
        <v> </v>
      </c>
      <c r="D42" s="16"/>
      <c r="E42" s="16" t="str">
        <f>'conversion factors'!D35</f>
        <v>item distributed</v>
      </c>
      <c r="F42" s="22"/>
      <c r="G42" s="48">
        <f>F42*'conversion factors'!E35</f>
        <v>0</v>
      </c>
      <c r="H42" s="45">
        <f>G42*'conversion factors'!I35</f>
        <v>0</v>
      </c>
      <c r="I42" s="30">
        <f>MWh_Btu*G42*'conversion factors'!F35</f>
        <v>0</v>
      </c>
      <c r="J42" s="31">
        <f t="shared" si="1"/>
        <v>0</v>
      </c>
      <c r="K42" s="29">
        <f>gas_Btu*G42*'conversion factors'!G35</f>
        <v>0</v>
      </c>
      <c r="L42" s="42">
        <f t="shared" si="2"/>
        <v>0</v>
      </c>
      <c r="M42" s="30">
        <f>gasoline_Btu*G42*'conversion factors'!H35</f>
        <v>0</v>
      </c>
      <c r="N42" s="32">
        <f t="shared" si="0"/>
        <v>0</v>
      </c>
      <c r="O42" s="1"/>
    </row>
    <row r="43" spans="1:15" ht="15">
      <c r="A43" s="15" t="str">
        <f>'conversion factors'!A36</f>
        <v>Mass Media-Print</v>
      </c>
      <c r="B43" s="16" t="str">
        <f>'conversion factors'!B36</f>
        <v>Institutional</v>
      </c>
      <c r="C43" s="16" t="str">
        <f>IF(ISBLANK('conversion factors'!C36)," ",'conversion factors'!C36)</f>
        <v> </v>
      </c>
      <c r="D43" s="16"/>
      <c r="E43" s="16" t="str">
        <f>'conversion factors'!D36</f>
        <v>item distributed</v>
      </c>
      <c r="F43" s="22"/>
      <c r="G43" s="48">
        <f>F43*'conversion factors'!E36</f>
        <v>0</v>
      </c>
      <c r="H43" s="45">
        <f>G43*'conversion factors'!I36</f>
        <v>0</v>
      </c>
      <c r="I43" s="30">
        <f>MWh_Btu*G43*'conversion factors'!F36</f>
        <v>0</v>
      </c>
      <c r="J43" s="31">
        <f t="shared" si="1"/>
        <v>0</v>
      </c>
      <c r="K43" s="29">
        <f>gas_Btu*G43*'conversion factors'!G36</f>
        <v>0</v>
      </c>
      <c r="L43" s="42">
        <f t="shared" si="2"/>
        <v>0</v>
      </c>
      <c r="M43" s="30">
        <f>gasoline_Btu*G43*'conversion factors'!H36</f>
        <v>0</v>
      </c>
      <c r="N43" s="32">
        <f t="shared" si="0"/>
        <v>0</v>
      </c>
      <c r="O43" s="1"/>
    </row>
    <row r="44" spans="1:15" ht="15">
      <c r="A44" s="15" t="str">
        <f>'conversion factors'!A37</f>
        <v>Mass Media-Print</v>
      </c>
      <c r="B44" s="16" t="str">
        <f>'conversion factors'!B37</f>
        <v>Residential</v>
      </c>
      <c r="C44" s="16" t="str">
        <f>IF(ISBLANK('conversion factors'!C37)," ",'conversion factors'!C37)</f>
        <v> </v>
      </c>
      <c r="D44" s="16"/>
      <c r="E44" s="16" t="str">
        <f>'conversion factors'!D37</f>
        <v>item distributed</v>
      </c>
      <c r="F44" s="22"/>
      <c r="G44" s="48">
        <f>F44*'conversion factors'!E37</f>
        <v>0</v>
      </c>
      <c r="H44" s="45">
        <f>G44*'conversion factors'!I37</f>
        <v>0</v>
      </c>
      <c r="I44" s="30">
        <f>MWh_Btu*G44*'conversion factors'!F37</f>
        <v>0</v>
      </c>
      <c r="J44" s="31">
        <f t="shared" si="1"/>
        <v>0</v>
      </c>
      <c r="K44" s="29">
        <f>gas_Btu*G44*'conversion factors'!G37</f>
        <v>0</v>
      </c>
      <c r="L44" s="42">
        <f t="shared" si="2"/>
        <v>0</v>
      </c>
      <c r="M44" s="30">
        <f>gasoline_Btu*G44*'conversion factors'!H37</f>
        <v>0</v>
      </c>
      <c r="N44" s="32">
        <f t="shared" si="0"/>
        <v>0</v>
      </c>
      <c r="O44" s="1"/>
    </row>
    <row r="45" spans="1:15" ht="15">
      <c r="A45" s="15" t="str">
        <f>'conversion factors'!A38</f>
        <v>Mass Media-Print</v>
      </c>
      <c r="B45" s="16" t="str">
        <f>'conversion factors'!B38</f>
        <v>Transportation</v>
      </c>
      <c r="C45" s="16" t="str">
        <f>IF(ISBLANK('conversion factors'!C38)," ",'conversion factors'!C38)</f>
        <v> </v>
      </c>
      <c r="D45" s="16"/>
      <c r="E45" s="16" t="str">
        <f>'conversion factors'!D38</f>
        <v>item distributed</v>
      </c>
      <c r="F45" s="22"/>
      <c r="G45" s="48">
        <f>F45*'conversion factors'!E38</f>
        <v>0</v>
      </c>
      <c r="H45" s="45">
        <f>G45*'conversion factors'!I38</f>
        <v>0</v>
      </c>
      <c r="I45" s="30">
        <f>MWh_Btu*G45*'conversion factors'!F38</f>
        <v>0</v>
      </c>
      <c r="J45" s="31">
        <f t="shared" si="1"/>
        <v>0</v>
      </c>
      <c r="K45" s="29">
        <f>gas_Btu*G45*'conversion factors'!G38</f>
        <v>0</v>
      </c>
      <c r="L45" s="42">
        <f t="shared" si="2"/>
        <v>0</v>
      </c>
      <c r="M45" s="30">
        <f>gasoline_Btu*G45*'conversion factors'!H38</f>
        <v>0</v>
      </c>
      <c r="N45" s="32">
        <f t="shared" si="0"/>
        <v>0</v>
      </c>
      <c r="O45" s="1"/>
    </row>
    <row r="46" spans="1:15" ht="15">
      <c r="A46" s="15" t="str">
        <f>'conversion factors'!A39</f>
        <v>Procurement</v>
      </c>
      <c r="B46" s="16" t="str">
        <f>'conversion factors'!B39</f>
        <v>Equipment</v>
      </c>
      <c r="C46" s="16" t="str">
        <f>IF(ISBLANK('conversion factors'!C39)," ",'conversion factors'!C39)</f>
        <v>HVAC</v>
      </c>
      <c r="D46" s="16"/>
      <c r="E46" s="16" t="str">
        <f>'conversion factors'!D39</f>
        <v>unit</v>
      </c>
      <c r="F46" s="22"/>
      <c r="G46" s="48">
        <f>F46*'conversion factors'!E39</f>
        <v>0</v>
      </c>
      <c r="H46" s="45">
        <f>G46*'conversion factors'!I39</f>
        <v>0</v>
      </c>
      <c r="I46" s="30">
        <f>MWh_Btu*G46*'conversion factors'!F39</f>
        <v>0</v>
      </c>
      <c r="J46" s="31">
        <f t="shared" si="1"/>
        <v>0</v>
      </c>
      <c r="K46" s="29">
        <f>gas_Btu*G46*'conversion factors'!G39</f>
        <v>0</v>
      </c>
      <c r="L46" s="42">
        <f t="shared" si="2"/>
        <v>0</v>
      </c>
      <c r="M46" s="30">
        <f>gasoline_Btu*G46*'conversion factors'!H39</f>
        <v>0</v>
      </c>
      <c r="N46" s="32">
        <f t="shared" si="0"/>
        <v>0</v>
      </c>
      <c r="O46" s="1"/>
    </row>
    <row r="47" spans="1:15" ht="15">
      <c r="A47" s="15" t="str">
        <f>'conversion factors'!A40</f>
        <v>Procurement</v>
      </c>
      <c r="B47" s="16" t="str">
        <f>'conversion factors'!B40</f>
        <v>Equipment</v>
      </c>
      <c r="C47" s="16" t="str">
        <f>IF(ISBLANK('conversion factors'!C40)," ",'conversion factors'!C40)</f>
        <v>Office</v>
      </c>
      <c r="D47" s="16"/>
      <c r="E47" s="16" t="str">
        <f>'conversion factors'!D40</f>
        <v>unit</v>
      </c>
      <c r="F47" s="22"/>
      <c r="G47" s="48">
        <f>F47*'conversion factors'!E40</f>
        <v>0</v>
      </c>
      <c r="H47" s="45">
        <f>G47*'conversion factors'!I40</f>
        <v>0</v>
      </c>
      <c r="I47" s="30">
        <f>MWh_Btu*G47*'conversion factors'!F40</f>
        <v>0</v>
      </c>
      <c r="J47" s="31">
        <f t="shared" si="1"/>
        <v>0</v>
      </c>
      <c r="K47" s="29">
        <f>gas_Btu*G47*'conversion factors'!G40</f>
        <v>0</v>
      </c>
      <c r="L47" s="42">
        <f t="shared" si="2"/>
        <v>0</v>
      </c>
      <c r="M47" s="30">
        <f>gasoline_Btu*G47*'conversion factors'!H40</f>
        <v>0</v>
      </c>
      <c r="N47" s="32">
        <f t="shared" si="0"/>
        <v>0</v>
      </c>
      <c r="O47" s="1"/>
    </row>
    <row r="48" spans="1:15" ht="15">
      <c r="A48" s="15" t="str">
        <f>'conversion factors'!A41</f>
        <v>Procurement</v>
      </c>
      <c r="B48" s="16" t="str">
        <f>'conversion factors'!B41</f>
        <v>Exit signs</v>
      </c>
      <c r="C48" s="16" t="str">
        <f>IF(ISBLANK('conversion factors'!C41)," ",'conversion factors'!C41)</f>
        <v> </v>
      </c>
      <c r="D48" s="16"/>
      <c r="E48" s="16" t="str">
        <f>'conversion factors'!D41</f>
        <v>sign</v>
      </c>
      <c r="F48" s="22"/>
      <c r="G48" s="48">
        <f>F48*'conversion factors'!E41</f>
        <v>0</v>
      </c>
      <c r="H48" s="45">
        <f>G48*'conversion factors'!I41</f>
        <v>0</v>
      </c>
      <c r="I48" s="30">
        <f>MWh_Btu*G48*'conversion factors'!F41</f>
        <v>0</v>
      </c>
      <c r="J48" s="31">
        <f t="shared" si="1"/>
        <v>0</v>
      </c>
      <c r="K48" s="29">
        <f>gas_Btu*G48*'conversion factors'!G41</f>
        <v>0</v>
      </c>
      <c r="L48" s="42">
        <f t="shared" si="2"/>
        <v>0</v>
      </c>
      <c r="M48" s="30">
        <f>gasoline_Btu*G48*'conversion factors'!H41</f>
        <v>0</v>
      </c>
      <c r="N48" s="32">
        <f t="shared" si="0"/>
        <v>0</v>
      </c>
      <c r="O48" s="1"/>
    </row>
    <row r="49" spans="1:15" ht="15">
      <c r="A49" s="15" t="str">
        <f>'conversion factors'!A42</f>
        <v>Procurement</v>
      </c>
      <c r="B49" s="16" t="str">
        <f>'conversion factors'!B42</f>
        <v>Streetllights</v>
      </c>
      <c r="C49" s="16" t="str">
        <f>IF(ISBLANK('conversion factors'!C42)," ",'conversion factors'!C42)</f>
        <v> </v>
      </c>
      <c r="D49" s="16"/>
      <c r="E49" s="16" t="str">
        <f>'conversion factors'!D42</f>
        <v>light</v>
      </c>
      <c r="F49" s="22"/>
      <c r="G49" s="48">
        <f>F49*'conversion factors'!E42</f>
        <v>0</v>
      </c>
      <c r="H49" s="45">
        <f>G49*'conversion factors'!I42</f>
        <v>0</v>
      </c>
      <c r="I49" s="30">
        <f>MWh_Btu*G49*'conversion factors'!F42</f>
        <v>0</v>
      </c>
      <c r="J49" s="31">
        <f t="shared" si="1"/>
        <v>0</v>
      </c>
      <c r="K49" s="29">
        <f>gas_Btu*G49*'conversion factors'!G42</f>
        <v>0</v>
      </c>
      <c r="L49" s="42">
        <f t="shared" si="2"/>
        <v>0</v>
      </c>
      <c r="M49" s="30">
        <f>gasoline_Btu*G49*'conversion factors'!H42</f>
        <v>0</v>
      </c>
      <c r="N49" s="32">
        <f t="shared" si="0"/>
        <v>0</v>
      </c>
      <c r="O49" s="1"/>
    </row>
    <row r="50" spans="1:15" ht="15">
      <c r="A50" s="15" t="str">
        <f>'conversion factors'!A43</f>
        <v>Procurement</v>
      </c>
      <c r="B50" s="16" t="str">
        <f>'conversion factors'!B43</f>
        <v>Vehicles</v>
      </c>
      <c r="C50" s="16" t="str">
        <f>IF(ISBLANK('conversion factors'!C43)," ",'conversion factors'!C43)</f>
        <v> </v>
      </c>
      <c r="D50" s="16"/>
      <c r="E50" s="16" t="str">
        <f>'conversion factors'!D43</f>
        <v>vehicle</v>
      </c>
      <c r="F50" s="22"/>
      <c r="G50" s="48">
        <f>F50*'conversion factors'!E43</f>
        <v>0</v>
      </c>
      <c r="H50" s="45">
        <f>G50*'conversion factors'!I43</f>
        <v>0</v>
      </c>
      <c r="I50" s="30">
        <f>MWh_Btu*G50*'conversion factors'!F43</f>
        <v>0</v>
      </c>
      <c r="J50" s="31">
        <f t="shared" si="1"/>
        <v>0</v>
      </c>
      <c r="K50" s="29">
        <f>gas_Btu*G50*'conversion factors'!G43</f>
        <v>0</v>
      </c>
      <c r="L50" s="42">
        <f t="shared" si="2"/>
        <v>0</v>
      </c>
      <c r="M50" s="30">
        <f>gasoline_Btu*G50*'conversion factors'!H43</f>
        <v>0</v>
      </c>
      <c r="N50" s="32">
        <f t="shared" si="0"/>
        <v>0</v>
      </c>
      <c r="O50" s="1"/>
    </row>
    <row r="51" spans="1:15" ht="15">
      <c r="A51" s="15" t="str">
        <f>'conversion factors'!A44</f>
        <v>Rebates</v>
      </c>
      <c r="B51" s="16" t="str">
        <f>'conversion factors'!B44</f>
        <v>Agricultural</v>
      </c>
      <c r="C51" s="16" t="str">
        <f>IF(ISBLANK('conversion factors'!C44)," ",'conversion factors'!C44)</f>
        <v> </v>
      </c>
      <c r="D51" s="16"/>
      <c r="E51" s="16" t="str">
        <f>'conversion factors'!D44</f>
        <v>$</v>
      </c>
      <c r="F51" s="22"/>
      <c r="G51" s="48">
        <f>F51*'conversion factors'!E44</f>
        <v>0</v>
      </c>
      <c r="H51" s="45">
        <f>G51*'conversion factors'!I44</f>
        <v>0</v>
      </c>
      <c r="I51" s="30">
        <f>MWh_Btu*G51*'conversion factors'!F44</f>
        <v>0</v>
      </c>
      <c r="J51" s="31">
        <f t="shared" si="1"/>
        <v>0</v>
      </c>
      <c r="K51" s="29">
        <f>gas_Btu*G51*'conversion factors'!G44</f>
        <v>0</v>
      </c>
      <c r="L51" s="42">
        <f t="shared" si="2"/>
        <v>0</v>
      </c>
      <c r="M51" s="30">
        <f>gasoline_Btu*G51*'conversion factors'!H44</f>
        <v>0</v>
      </c>
      <c r="N51" s="32">
        <f t="shared" si="0"/>
        <v>0</v>
      </c>
      <c r="O51" s="1"/>
    </row>
    <row r="52" spans="1:15" ht="15">
      <c r="A52" s="15" t="str">
        <f>'conversion factors'!A45</f>
        <v>Rebates</v>
      </c>
      <c r="B52" s="16" t="str">
        <f>'conversion factors'!B45</f>
        <v>Commercial</v>
      </c>
      <c r="C52" s="16" t="str">
        <f>IF(ISBLANK('conversion factors'!C45)," ",'conversion factors'!C45)</f>
        <v> </v>
      </c>
      <c r="D52" s="16"/>
      <c r="E52" s="16" t="str">
        <f>'conversion factors'!D45</f>
        <v>$</v>
      </c>
      <c r="F52" s="22"/>
      <c r="G52" s="48">
        <f>F52*'conversion factors'!E45</f>
        <v>0</v>
      </c>
      <c r="H52" s="45">
        <f>G52*'conversion factors'!I45</f>
        <v>0</v>
      </c>
      <c r="I52" s="30">
        <f>MWh_Btu*G52*'conversion factors'!F45</f>
        <v>0</v>
      </c>
      <c r="J52" s="31">
        <f t="shared" si="1"/>
        <v>0</v>
      </c>
      <c r="K52" s="29">
        <f>gas_Btu*G52*'conversion factors'!G45</f>
        <v>0</v>
      </c>
      <c r="L52" s="42">
        <f t="shared" si="2"/>
        <v>0</v>
      </c>
      <c r="M52" s="30">
        <f>gasoline_Btu*G52*'conversion factors'!H45</f>
        <v>0</v>
      </c>
      <c r="N52" s="32">
        <f t="shared" si="0"/>
        <v>0</v>
      </c>
      <c r="O52" s="1"/>
    </row>
    <row r="53" spans="1:15" ht="15">
      <c r="A53" s="15" t="str">
        <f>'conversion factors'!A46</f>
        <v>Rebates</v>
      </c>
      <c r="B53" s="16" t="str">
        <f>'conversion factors'!B46</f>
        <v>Industrial</v>
      </c>
      <c r="C53" s="16" t="str">
        <f>IF(ISBLANK('conversion factors'!C46)," ",'conversion factors'!C46)</f>
        <v> </v>
      </c>
      <c r="D53" s="16"/>
      <c r="E53" s="16" t="str">
        <f>'conversion factors'!D46</f>
        <v>$</v>
      </c>
      <c r="F53" s="22"/>
      <c r="G53" s="48">
        <f>F53*'conversion factors'!E46</f>
        <v>0</v>
      </c>
      <c r="H53" s="45">
        <f>G53*'conversion factors'!I46</f>
        <v>0</v>
      </c>
      <c r="I53" s="30">
        <f>MWh_Btu*G53*'conversion factors'!F46</f>
        <v>0</v>
      </c>
      <c r="J53" s="31">
        <f t="shared" si="1"/>
        <v>0</v>
      </c>
      <c r="K53" s="29">
        <f>gas_Btu*G53*'conversion factors'!G46</f>
        <v>0</v>
      </c>
      <c r="L53" s="42">
        <f t="shared" si="2"/>
        <v>0</v>
      </c>
      <c r="M53" s="30">
        <f>gasoline_Btu*G53*'conversion factors'!H46</f>
        <v>0</v>
      </c>
      <c r="N53" s="32">
        <f t="shared" si="0"/>
        <v>0</v>
      </c>
      <c r="O53" s="1"/>
    </row>
    <row r="54" spans="1:15" ht="15">
      <c r="A54" s="15" t="str">
        <f>'conversion factors'!A47</f>
        <v>Rebates</v>
      </c>
      <c r="B54" s="16" t="str">
        <f>'conversion factors'!B47</f>
        <v>Institutional</v>
      </c>
      <c r="C54" s="16" t="str">
        <f>IF(ISBLANK('conversion factors'!C47)," ",'conversion factors'!C47)</f>
        <v> </v>
      </c>
      <c r="D54" s="16"/>
      <c r="E54" s="16" t="str">
        <f>'conversion factors'!D47</f>
        <v>$</v>
      </c>
      <c r="F54" s="22"/>
      <c r="G54" s="48">
        <f>F54*'conversion factors'!E47</f>
        <v>0</v>
      </c>
      <c r="H54" s="45">
        <f>G54*'conversion factors'!I47</f>
        <v>0</v>
      </c>
      <c r="I54" s="30">
        <f>MWh_Btu*G54*'conversion factors'!F47</f>
        <v>0</v>
      </c>
      <c r="J54" s="31">
        <f t="shared" si="1"/>
        <v>0</v>
      </c>
      <c r="K54" s="29">
        <f>gas_Btu*G54*'conversion factors'!G47</f>
        <v>0</v>
      </c>
      <c r="L54" s="42">
        <f t="shared" si="2"/>
        <v>0</v>
      </c>
      <c r="M54" s="30">
        <f>gasoline_Btu*G54*'conversion factors'!H47</f>
        <v>0</v>
      </c>
      <c r="N54" s="32">
        <f t="shared" si="0"/>
        <v>0</v>
      </c>
      <c r="O54" s="1"/>
    </row>
    <row r="55" spans="1:15" ht="15">
      <c r="A55" s="15" t="str">
        <f>'conversion factors'!A48</f>
        <v>Rebates</v>
      </c>
      <c r="B55" s="16" t="str">
        <f>'conversion factors'!B48</f>
        <v>Residential</v>
      </c>
      <c r="C55" s="16" t="str">
        <f>IF(ISBLANK('conversion factors'!C48)," ",'conversion factors'!C48)</f>
        <v> </v>
      </c>
      <c r="D55" s="16"/>
      <c r="E55" s="16" t="str">
        <f>'conversion factors'!D48</f>
        <v>$</v>
      </c>
      <c r="F55" s="22"/>
      <c r="G55" s="48">
        <f>F55*'conversion factors'!E48</f>
        <v>0</v>
      </c>
      <c r="H55" s="45">
        <f>G55*'conversion factors'!I48</f>
        <v>0</v>
      </c>
      <c r="I55" s="30">
        <f>MWh_Btu*G55*'conversion factors'!F48</f>
        <v>0</v>
      </c>
      <c r="J55" s="31">
        <f t="shared" si="1"/>
        <v>0</v>
      </c>
      <c r="K55" s="29">
        <f>gas_Btu*G55*'conversion factors'!G48</f>
        <v>0</v>
      </c>
      <c r="L55" s="42">
        <f t="shared" si="2"/>
        <v>0</v>
      </c>
      <c r="M55" s="30">
        <f>gasoline_Btu*G55*'conversion factors'!H48</f>
        <v>0</v>
      </c>
      <c r="N55" s="32">
        <f t="shared" si="0"/>
        <v>0</v>
      </c>
      <c r="O55" s="1"/>
    </row>
    <row r="56" spans="1:15" ht="15">
      <c r="A56" s="15" t="str">
        <f>'conversion factors'!A49</f>
        <v>Retrofits</v>
      </c>
      <c r="B56" s="16" t="str">
        <f>'conversion factors'!B49</f>
        <v>Commercial</v>
      </c>
      <c r="C56" s="16" t="str">
        <f>IF(ISBLANK('conversion factors'!C49)," ",'conversion factors'!C49)</f>
        <v> </v>
      </c>
      <c r="D56" s="16"/>
      <c r="E56" s="16" t="str">
        <f>'conversion factors'!D49</f>
        <v>square foot</v>
      </c>
      <c r="F56" s="22"/>
      <c r="G56" s="48">
        <f>F56*'conversion factors'!E49</f>
        <v>0</v>
      </c>
      <c r="H56" s="45">
        <f>G56*'conversion factors'!I49</f>
        <v>0</v>
      </c>
      <c r="I56" s="30">
        <f>MWh_Btu*G56*'conversion factors'!F49</f>
        <v>0</v>
      </c>
      <c r="J56" s="31">
        <f t="shared" si="1"/>
        <v>0</v>
      </c>
      <c r="K56" s="29">
        <f>gas_Btu*G56*'conversion factors'!G49</f>
        <v>0</v>
      </c>
      <c r="L56" s="42">
        <f t="shared" si="2"/>
        <v>0</v>
      </c>
      <c r="M56" s="30">
        <f>gasoline_Btu*G56*'conversion factors'!H49</f>
        <v>0</v>
      </c>
      <c r="N56" s="32">
        <f t="shared" si="0"/>
        <v>0</v>
      </c>
      <c r="O56" s="1"/>
    </row>
    <row r="57" spans="1:15" ht="15">
      <c r="A57" s="15" t="str">
        <f>'conversion factors'!A50</f>
        <v>Retrofits</v>
      </c>
      <c r="B57" s="16" t="str">
        <f>'conversion factors'!B50</f>
        <v>Education</v>
      </c>
      <c r="C57" s="16" t="str">
        <f>IF(ISBLANK('conversion factors'!C50)," ",'conversion factors'!C50)</f>
        <v> </v>
      </c>
      <c r="D57" s="16"/>
      <c r="E57" s="16" t="str">
        <f>'conversion factors'!D50</f>
        <v>square foot</v>
      </c>
      <c r="F57" s="22"/>
      <c r="G57" s="48">
        <f>F57*'conversion factors'!E50</f>
        <v>0</v>
      </c>
      <c r="H57" s="45">
        <f>G57*'conversion factors'!I50</f>
        <v>0</v>
      </c>
      <c r="I57" s="30">
        <f>MWh_Btu*G57*'conversion factors'!F50</f>
        <v>0</v>
      </c>
      <c r="J57" s="31">
        <f t="shared" si="1"/>
        <v>0</v>
      </c>
      <c r="K57" s="29">
        <f>gas_Btu*G57*'conversion factors'!G50</f>
        <v>0</v>
      </c>
      <c r="L57" s="42">
        <f t="shared" si="2"/>
        <v>0</v>
      </c>
      <c r="M57" s="30">
        <f>gasoline_Btu*G57*'conversion factors'!H50</f>
        <v>0</v>
      </c>
      <c r="N57" s="32">
        <f t="shared" si="0"/>
        <v>0</v>
      </c>
      <c r="O57" s="1"/>
    </row>
    <row r="58" spans="1:15" ht="15">
      <c r="A58" s="15" t="str">
        <f>'conversion factors'!A51</f>
        <v>Retrofits</v>
      </c>
      <c r="B58" s="16" t="str">
        <f>'conversion factors'!B51</f>
        <v>Hospitals</v>
      </c>
      <c r="C58" s="16" t="str">
        <f>IF(ISBLANK('conversion factors'!C51)," ",'conversion factors'!C51)</f>
        <v> </v>
      </c>
      <c r="D58" s="16"/>
      <c r="E58" s="16" t="str">
        <f>'conversion factors'!D51</f>
        <v>square foot</v>
      </c>
      <c r="F58" s="22"/>
      <c r="G58" s="48">
        <f>F58*'conversion factors'!E51</f>
        <v>0</v>
      </c>
      <c r="H58" s="45">
        <f>G58*'conversion factors'!I51</f>
        <v>0</v>
      </c>
      <c r="I58" s="30">
        <f>MWh_Btu*G58*'conversion factors'!F51</f>
        <v>0</v>
      </c>
      <c r="J58" s="31">
        <f t="shared" si="1"/>
        <v>0</v>
      </c>
      <c r="K58" s="29">
        <f>gas_Btu*G58*'conversion factors'!G51</f>
        <v>0</v>
      </c>
      <c r="L58" s="42">
        <f t="shared" si="2"/>
        <v>0</v>
      </c>
      <c r="M58" s="30">
        <f>gasoline_Btu*G58*'conversion factors'!H51</f>
        <v>0</v>
      </c>
      <c r="N58" s="32">
        <f t="shared" si="0"/>
        <v>0</v>
      </c>
      <c r="O58" s="1"/>
    </row>
    <row r="59" spans="1:15" ht="15">
      <c r="A59" s="15" t="str">
        <f>'conversion factors'!A52</f>
        <v>Retrofits</v>
      </c>
      <c r="B59" s="16" t="str">
        <f>'conversion factors'!B52</f>
        <v>Industrial</v>
      </c>
      <c r="C59" s="16" t="str">
        <f>IF(ISBLANK('conversion factors'!C52)," ",'conversion factors'!C52)</f>
        <v> </v>
      </c>
      <c r="D59" s="16"/>
      <c r="E59" s="16" t="str">
        <f>'conversion factors'!D52</f>
        <v>square foot</v>
      </c>
      <c r="F59" s="22"/>
      <c r="G59" s="48">
        <f>F59*'conversion factors'!E52</f>
        <v>0</v>
      </c>
      <c r="H59" s="45">
        <f>G59*'conversion factors'!I52</f>
        <v>0</v>
      </c>
      <c r="I59" s="30">
        <f>MWh_Btu*G59*'conversion factors'!F52</f>
        <v>0</v>
      </c>
      <c r="J59" s="31">
        <f t="shared" si="1"/>
        <v>0</v>
      </c>
      <c r="K59" s="29">
        <f>gas_Btu*G59*'conversion factors'!G52</f>
        <v>0</v>
      </c>
      <c r="L59" s="42">
        <f t="shared" si="2"/>
        <v>0</v>
      </c>
      <c r="M59" s="30">
        <f>gasoline_Btu*G59*'conversion factors'!H52</f>
        <v>0</v>
      </c>
      <c r="N59" s="32">
        <f t="shared" si="0"/>
        <v>0</v>
      </c>
      <c r="O59" s="1"/>
    </row>
    <row r="60" spans="1:15" ht="15">
      <c r="A60" s="15" t="str">
        <f>'conversion factors'!A53</f>
        <v>Retrofits</v>
      </c>
      <c r="B60" s="16" t="str">
        <f>'conversion factors'!B53</f>
        <v>Residential</v>
      </c>
      <c r="C60" s="16" t="str">
        <f>IF(ISBLANK('conversion factors'!C53)," ",'conversion factors'!C53)</f>
        <v>Midwest</v>
      </c>
      <c r="D60" s="16"/>
      <c r="E60" s="16" t="str">
        <f>'conversion factors'!D53</f>
        <v>house</v>
      </c>
      <c r="F60" s="22"/>
      <c r="G60" s="48">
        <f>F60*'conversion factors'!E53</f>
        <v>0</v>
      </c>
      <c r="H60" s="45">
        <f>G60*'conversion factors'!I53</f>
        <v>0</v>
      </c>
      <c r="I60" s="30">
        <f>MWh_Btu*G60*'conversion factors'!F53</f>
        <v>0</v>
      </c>
      <c r="J60" s="31">
        <f t="shared" si="1"/>
        <v>0</v>
      </c>
      <c r="K60" s="29">
        <f>gas_Btu*G60*'conversion factors'!G53</f>
        <v>0</v>
      </c>
      <c r="L60" s="42">
        <f t="shared" si="2"/>
        <v>0</v>
      </c>
      <c r="M60" s="30">
        <f>gasoline_Btu*G60*'conversion factors'!H53</f>
        <v>0</v>
      </c>
      <c r="N60" s="32">
        <f t="shared" si="0"/>
        <v>0</v>
      </c>
      <c r="O60" s="1"/>
    </row>
    <row r="61" spans="1:15" ht="15">
      <c r="A61" s="15" t="str">
        <f>'conversion factors'!A54</f>
        <v>Retrofits</v>
      </c>
      <c r="B61" s="16" t="str">
        <f>'conversion factors'!B54</f>
        <v>Residential</v>
      </c>
      <c r="C61" s="16" t="str">
        <f>IF(ISBLANK('conversion factors'!C54)," ",'conversion factors'!C54)</f>
        <v>Northeast</v>
      </c>
      <c r="D61" s="16"/>
      <c r="E61" s="16" t="str">
        <f>'conversion factors'!D54</f>
        <v>house</v>
      </c>
      <c r="F61" s="22"/>
      <c r="G61" s="48">
        <f>F61*'conversion factors'!E54</f>
        <v>0</v>
      </c>
      <c r="H61" s="45">
        <f>G61*'conversion factors'!I54</f>
        <v>0</v>
      </c>
      <c r="I61" s="30">
        <f>MWh_Btu*G61*'conversion factors'!F54</f>
        <v>0</v>
      </c>
      <c r="J61" s="31">
        <f t="shared" si="1"/>
        <v>0</v>
      </c>
      <c r="K61" s="29">
        <f>gas_Btu*G61*'conversion factors'!G54</f>
        <v>0</v>
      </c>
      <c r="L61" s="42">
        <f t="shared" si="2"/>
        <v>0</v>
      </c>
      <c r="M61" s="30">
        <f>gasoline_Btu*G61*'conversion factors'!H54</f>
        <v>0</v>
      </c>
      <c r="N61" s="32">
        <f t="shared" si="0"/>
        <v>0</v>
      </c>
      <c r="O61" s="1"/>
    </row>
    <row r="62" spans="1:15" ht="15">
      <c r="A62" s="15" t="str">
        <f>'conversion factors'!A55</f>
        <v>Retrofits</v>
      </c>
      <c r="B62" s="16" t="str">
        <f>'conversion factors'!B55</f>
        <v>Residential</v>
      </c>
      <c r="C62" s="16" t="str">
        <f>IF(ISBLANK('conversion factors'!C55)," ",'conversion factors'!C55)</f>
        <v>South</v>
      </c>
      <c r="D62" s="16"/>
      <c r="E62" s="16" t="str">
        <f>'conversion factors'!D55</f>
        <v>house</v>
      </c>
      <c r="F62" s="22"/>
      <c r="G62" s="48">
        <f>F62*'conversion factors'!E55</f>
        <v>0</v>
      </c>
      <c r="H62" s="45">
        <f>G62*'conversion factors'!I55</f>
        <v>0</v>
      </c>
      <c r="I62" s="30">
        <f>MWh_Btu*G62*'conversion factors'!F55</f>
        <v>0</v>
      </c>
      <c r="J62" s="31">
        <f t="shared" si="1"/>
        <v>0</v>
      </c>
      <c r="K62" s="29">
        <f>gas_Btu*G62*'conversion factors'!G55</f>
        <v>0</v>
      </c>
      <c r="L62" s="42">
        <f t="shared" si="2"/>
        <v>0</v>
      </c>
      <c r="M62" s="30">
        <f>gasoline_Btu*G62*'conversion factors'!H55</f>
        <v>0</v>
      </c>
      <c r="N62" s="32">
        <f t="shared" si="0"/>
        <v>0</v>
      </c>
      <c r="O62" s="1"/>
    </row>
    <row r="63" spans="1:15" ht="15">
      <c r="A63" s="15" t="str">
        <f>'conversion factors'!A56</f>
        <v>Retrofits</v>
      </c>
      <c r="B63" s="16" t="str">
        <f>'conversion factors'!B56</f>
        <v>Residential</v>
      </c>
      <c r="C63" s="16" t="str">
        <f>IF(ISBLANK('conversion factors'!C56)," ",'conversion factors'!C56)</f>
        <v>West</v>
      </c>
      <c r="D63" s="16"/>
      <c r="E63" s="16" t="str">
        <f>'conversion factors'!D56</f>
        <v>house</v>
      </c>
      <c r="F63" s="22"/>
      <c r="G63" s="48">
        <f>F63*'conversion factors'!E56</f>
        <v>0</v>
      </c>
      <c r="H63" s="45">
        <f>G63*'conversion factors'!I56</f>
        <v>0</v>
      </c>
      <c r="I63" s="30">
        <f>MWh_Btu*G63*'conversion factors'!F56</f>
        <v>0</v>
      </c>
      <c r="J63" s="31">
        <f t="shared" si="1"/>
        <v>0</v>
      </c>
      <c r="K63" s="29">
        <f>gas_Btu*G63*'conversion factors'!G56</f>
        <v>0</v>
      </c>
      <c r="L63" s="42">
        <f t="shared" si="2"/>
        <v>0</v>
      </c>
      <c r="M63" s="30">
        <f>gasoline_Btu*G63*'conversion factors'!H56</f>
        <v>0</v>
      </c>
      <c r="N63" s="32">
        <f t="shared" si="0"/>
        <v>0</v>
      </c>
      <c r="O63" s="1"/>
    </row>
    <row r="64" spans="1:15" ht="15">
      <c r="A64" s="15" t="str">
        <f>'conversion factors'!A57</f>
        <v>Retrofits</v>
      </c>
      <c r="B64" s="16" t="str">
        <f>'conversion factors'!B57</f>
        <v>Residential</v>
      </c>
      <c r="C64" s="16" t="str">
        <f>IF(ISBLANK('conversion factors'!C57)," ",'conversion factors'!C57)</f>
        <v> </v>
      </c>
      <c r="D64" s="16"/>
      <c r="E64" s="16" t="str">
        <f>'conversion factors'!D57</f>
        <v>square foot</v>
      </c>
      <c r="F64" s="22"/>
      <c r="G64" s="48">
        <f>F64*'conversion factors'!E57</f>
        <v>0</v>
      </c>
      <c r="H64" s="45">
        <f>G64*'conversion factors'!I57</f>
        <v>0</v>
      </c>
      <c r="I64" s="30">
        <f>MWh_Btu*G64*'conversion factors'!F57</f>
        <v>0</v>
      </c>
      <c r="J64" s="31">
        <f t="shared" si="1"/>
        <v>0</v>
      </c>
      <c r="K64" s="29">
        <f>gas_Btu*G64*'conversion factors'!G57</f>
        <v>0</v>
      </c>
      <c r="L64" s="42">
        <f t="shared" si="2"/>
        <v>0</v>
      </c>
      <c r="M64" s="30">
        <f>gasoline_Btu*G64*'conversion factors'!H57</f>
        <v>0</v>
      </c>
      <c r="N64" s="32">
        <f t="shared" si="0"/>
        <v>0</v>
      </c>
      <c r="O64" s="1"/>
    </row>
    <row r="65" spans="1:15" ht="15">
      <c r="A65" s="15" t="str">
        <f>'conversion factors'!A58</f>
        <v>Retrofits</v>
      </c>
      <c r="B65" s="16" t="str">
        <f>'conversion factors'!B58</f>
        <v>State Government</v>
      </c>
      <c r="C65" s="16" t="str">
        <f>IF(ISBLANK('conversion factors'!C58)," ",'conversion factors'!C58)</f>
        <v> </v>
      </c>
      <c r="D65" s="16"/>
      <c r="E65" s="16" t="str">
        <f>'conversion factors'!D58</f>
        <v>square foot</v>
      </c>
      <c r="F65" s="22"/>
      <c r="G65" s="48">
        <f>F65*'conversion factors'!E58</f>
        <v>0</v>
      </c>
      <c r="H65" s="45">
        <f>G65*'conversion factors'!I58</f>
        <v>0</v>
      </c>
      <c r="I65" s="30">
        <f>MWh_Btu*G65*'conversion factors'!F58</f>
        <v>0</v>
      </c>
      <c r="J65" s="31">
        <f t="shared" si="1"/>
        <v>0</v>
      </c>
      <c r="K65" s="29">
        <f>gas_Btu*G65*'conversion factors'!G58</f>
        <v>0</v>
      </c>
      <c r="L65" s="42">
        <f t="shared" si="2"/>
        <v>0</v>
      </c>
      <c r="M65" s="30">
        <f>gasoline_Btu*G65*'conversion factors'!H58</f>
        <v>0</v>
      </c>
      <c r="N65" s="32">
        <f t="shared" si="0"/>
        <v>0</v>
      </c>
      <c r="O65" s="1"/>
    </row>
    <row r="66" spans="1:15" ht="15">
      <c r="A66" s="15" t="str">
        <f>'conversion factors'!A59</f>
        <v>School education</v>
      </c>
      <c r="B66" s="16" t="str">
        <f>'conversion factors'!B59</f>
        <v>General</v>
      </c>
      <c r="C66" s="16" t="str">
        <f>IF(ISBLANK('conversion factors'!C59)," ",'conversion factors'!C59)</f>
        <v> </v>
      </c>
      <c r="D66" s="16"/>
      <c r="E66" s="16" t="str">
        <f>'conversion factors'!D59</f>
        <v>student</v>
      </c>
      <c r="F66" s="22"/>
      <c r="G66" s="48">
        <f>F66*'conversion factors'!E59</f>
        <v>0</v>
      </c>
      <c r="H66" s="45">
        <f>G66*'conversion factors'!I59</f>
        <v>0</v>
      </c>
      <c r="I66" s="30">
        <f>MWh_Btu*G66*'conversion factors'!F59</f>
        <v>0</v>
      </c>
      <c r="J66" s="31">
        <f t="shared" si="1"/>
        <v>0</v>
      </c>
      <c r="K66" s="29">
        <f>gas_Btu*G66*'conversion factors'!G59</f>
        <v>0</v>
      </c>
      <c r="L66" s="42">
        <f t="shared" si="2"/>
        <v>0</v>
      </c>
      <c r="M66" s="30">
        <f>gasoline_Btu*G66*'conversion factors'!H59</f>
        <v>0</v>
      </c>
      <c r="N66" s="32">
        <f t="shared" si="0"/>
        <v>0</v>
      </c>
      <c r="O66" s="1"/>
    </row>
    <row r="67" spans="1:15" ht="15">
      <c r="A67" s="15" t="str">
        <f>'conversion factors'!A60</f>
        <v>Tax Credits</v>
      </c>
      <c r="B67" s="16" t="str">
        <f>'conversion factors'!B60</f>
        <v>General</v>
      </c>
      <c r="C67" s="16" t="str">
        <f>IF(ISBLANK('conversion factors'!C60)," ",'conversion factors'!C60)</f>
        <v> </v>
      </c>
      <c r="D67" s="16"/>
      <c r="E67" s="16" t="str">
        <f>'conversion factors'!D60</f>
        <v>$</v>
      </c>
      <c r="F67" s="22"/>
      <c r="G67" s="48">
        <f>F67*'conversion factors'!E60</f>
        <v>0</v>
      </c>
      <c r="H67" s="45">
        <f>G67*'conversion factors'!I60</f>
        <v>0</v>
      </c>
      <c r="I67" s="30">
        <f>MWh_Btu*G67*'conversion factors'!F60</f>
        <v>0</v>
      </c>
      <c r="J67" s="31">
        <f t="shared" si="1"/>
        <v>0</v>
      </c>
      <c r="K67" s="29">
        <f>gas_Btu*G67*'conversion factors'!G60</f>
        <v>0</v>
      </c>
      <c r="L67" s="42">
        <f t="shared" si="2"/>
        <v>0</v>
      </c>
      <c r="M67" s="30">
        <f>gasoline_Btu*G67*'conversion factors'!H60</f>
        <v>0</v>
      </c>
      <c r="N67" s="32">
        <f t="shared" si="0"/>
        <v>0</v>
      </c>
      <c r="O67" s="1"/>
    </row>
    <row r="68" spans="1:15" ht="15">
      <c r="A68" s="15" t="str">
        <f>'conversion factors'!A61</f>
        <v>Technical assistance</v>
      </c>
      <c r="B68" s="16" t="str">
        <f>'conversion factors'!B61</f>
        <v>Agricultural</v>
      </c>
      <c r="C68" s="16" t="str">
        <f>IF(ISBLANK('conversion factors'!C61)," ",'conversion factors'!C61)</f>
        <v> </v>
      </c>
      <c r="D68" s="16"/>
      <c r="E68" s="16" t="str">
        <f>'conversion factors'!D61</f>
        <v>contact</v>
      </c>
      <c r="F68" s="22"/>
      <c r="G68" s="48">
        <f>F68*'conversion factors'!E61</f>
        <v>0</v>
      </c>
      <c r="H68" s="45">
        <f>G68*'conversion factors'!I61</f>
        <v>0</v>
      </c>
      <c r="I68" s="30">
        <f>MWh_Btu*G68*'conversion factors'!F61</f>
        <v>0</v>
      </c>
      <c r="J68" s="31">
        <f t="shared" si="1"/>
        <v>0</v>
      </c>
      <c r="K68" s="29">
        <f>gas_Btu*G68*'conversion factors'!G61</f>
        <v>0</v>
      </c>
      <c r="L68" s="42">
        <f t="shared" si="2"/>
        <v>0</v>
      </c>
      <c r="M68" s="30">
        <f>gasoline_Btu*G68*'conversion factors'!H61</f>
        <v>0</v>
      </c>
      <c r="N68" s="32">
        <f t="shared" si="0"/>
        <v>0</v>
      </c>
      <c r="O68" s="1"/>
    </row>
    <row r="69" spans="1:15" ht="15">
      <c r="A69" s="15" t="str">
        <f>'conversion factors'!A62</f>
        <v>Technical assistance</v>
      </c>
      <c r="B69" s="16" t="str">
        <f>'conversion factors'!B62</f>
        <v>Commercial</v>
      </c>
      <c r="C69" s="16" t="str">
        <f>IF(ISBLANK('conversion factors'!C62)," ",'conversion factors'!C62)</f>
        <v> </v>
      </c>
      <c r="D69" s="16"/>
      <c r="E69" s="16" t="str">
        <f>'conversion factors'!D62</f>
        <v>contact</v>
      </c>
      <c r="F69" s="22"/>
      <c r="G69" s="48">
        <f>F69*'conversion factors'!E62</f>
        <v>0</v>
      </c>
      <c r="H69" s="45">
        <f>G69*'conversion factors'!I62</f>
        <v>0</v>
      </c>
      <c r="I69" s="30">
        <f>MWh_Btu*G69*'conversion factors'!F62</f>
        <v>0</v>
      </c>
      <c r="J69" s="31">
        <f t="shared" si="1"/>
        <v>0</v>
      </c>
      <c r="K69" s="29">
        <f>gas_Btu*G69*'conversion factors'!G62</f>
        <v>0</v>
      </c>
      <c r="L69" s="42">
        <f t="shared" si="2"/>
        <v>0</v>
      </c>
      <c r="M69" s="30">
        <f>gasoline_Btu*G69*'conversion factors'!H62</f>
        <v>0</v>
      </c>
      <c r="N69" s="32">
        <f t="shared" si="0"/>
        <v>0</v>
      </c>
      <c r="O69" s="1"/>
    </row>
    <row r="70" spans="1:15" ht="15">
      <c r="A70" s="15" t="str">
        <f>'conversion factors'!A63</f>
        <v>Technical assistance</v>
      </c>
      <c r="B70" s="16" t="str">
        <f>'conversion factors'!B63</f>
        <v>Industrial</v>
      </c>
      <c r="C70" s="16" t="str">
        <f>IF(ISBLANK('conversion factors'!C63)," ",'conversion factors'!C63)</f>
        <v> </v>
      </c>
      <c r="D70" s="16"/>
      <c r="E70" s="16" t="str">
        <f>'conversion factors'!D63</f>
        <v>contact</v>
      </c>
      <c r="F70" s="22"/>
      <c r="G70" s="48">
        <f>F70*'conversion factors'!E63</f>
        <v>0</v>
      </c>
      <c r="H70" s="45">
        <f>G70*'conversion factors'!I63</f>
        <v>0</v>
      </c>
      <c r="I70" s="30">
        <f>MWh_Btu*G70*'conversion factors'!F63</f>
        <v>0</v>
      </c>
      <c r="J70" s="31">
        <f t="shared" si="1"/>
        <v>0</v>
      </c>
      <c r="K70" s="29">
        <f>gas_Btu*G70*'conversion factors'!G63</f>
        <v>0</v>
      </c>
      <c r="L70" s="42">
        <f t="shared" si="2"/>
        <v>0</v>
      </c>
      <c r="M70" s="30">
        <f>gasoline_Btu*G70*'conversion factors'!H63</f>
        <v>0</v>
      </c>
      <c r="N70" s="32">
        <f t="shared" si="0"/>
        <v>0</v>
      </c>
      <c r="O70" s="1"/>
    </row>
    <row r="71" spans="1:15" ht="15">
      <c r="A71" s="15" t="str">
        <f>'conversion factors'!A64</f>
        <v>Technical assistance</v>
      </c>
      <c r="B71" s="16" t="str">
        <f>'conversion factors'!B64</f>
        <v>Institutional</v>
      </c>
      <c r="C71" s="16" t="str">
        <f>IF(ISBLANK('conversion factors'!C64)," ",'conversion factors'!C64)</f>
        <v> </v>
      </c>
      <c r="D71" s="16"/>
      <c r="E71" s="16" t="str">
        <f>'conversion factors'!D64</f>
        <v>contact</v>
      </c>
      <c r="F71" s="22"/>
      <c r="G71" s="48">
        <f>F71*'conversion factors'!E64</f>
        <v>0</v>
      </c>
      <c r="H71" s="45">
        <f>G71*'conversion factors'!I64</f>
        <v>0</v>
      </c>
      <c r="I71" s="30">
        <f>MWh_Btu*G71*'conversion factors'!F64</f>
        <v>0</v>
      </c>
      <c r="J71" s="31">
        <f t="shared" si="1"/>
        <v>0</v>
      </c>
      <c r="K71" s="29">
        <f>gas_Btu*G71*'conversion factors'!G64</f>
        <v>0</v>
      </c>
      <c r="L71" s="42">
        <f t="shared" si="2"/>
        <v>0</v>
      </c>
      <c r="M71" s="30">
        <f>gasoline_Btu*G71*'conversion factors'!H64</f>
        <v>0</v>
      </c>
      <c r="N71" s="32">
        <f t="shared" si="0"/>
        <v>0</v>
      </c>
      <c r="O71" s="1"/>
    </row>
    <row r="72" spans="1:15" ht="15">
      <c r="A72" s="15" t="str">
        <f>'conversion factors'!A65</f>
        <v>Technical assistance</v>
      </c>
      <c r="B72" s="16" t="str">
        <f>'conversion factors'!B65</f>
        <v>Residential</v>
      </c>
      <c r="C72" s="16" t="str">
        <f>IF(ISBLANK('conversion factors'!C65)," ",'conversion factors'!C65)</f>
        <v> </v>
      </c>
      <c r="D72" s="16"/>
      <c r="E72" s="16" t="str">
        <f>'conversion factors'!D65</f>
        <v>contact</v>
      </c>
      <c r="F72" s="22"/>
      <c r="G72" s="48">
        <f>F72*'conversion factors'!E65</f>
        <v>0</v>
      </c>
      <c r="H72" s="45">
        <f>G72*'conversion factors'!I65</f>
        <v>0</v>
      </c>
      <c r="I72" s="30">
        <f>MWh_Btu*G72*'conversion factors'!F65</f>
        <v>0</v>
      </c>
      <c r="J72" s="31">
        <f t="shared" si="1"/>
        <v>0</v>
      </c>
      <c r="K72" s="29">
        <f>gas_Btu*G72*'conversion factors'!G65</f>
        <v>0</v>
      </c>
      <c r="L72" s="42">
        <f t="shared" si="2"/>
        <v>0</v>
      </c>
      <c r="M72" s="30">
        <f>gasoline_Btu*G72*'conversion factors'!H65</f>
        <v>0</v>
      </c>
      <c r="N72" s="32">
        <f t="shared" si="0"/>
        <v>0</v>
      </c>
      <c r="O72" s="1"/>
    </row>
    <row r="73" spans="1:15" ht="15">
      <c r="A73" s="15" t="str">
        <f>'conversion factors'!A66</f>
        <v>Technical assistance</v>
      </c>
      <c r="B73" s="16" t="str">
        <f>'conversion factors'!B66</f>
        <v>Transportation</v>
      </c>
      <c r="C73" s="16" t="str">
        <f>IF(ISBLANK('conversion factors'!C66)," ",'conversion factors'!C66)</f>
        <v> </v>
      </c>
      <c r="D73" s="16"/>
      <c r="E73" s="16" t="str">
        <f>'conversion factors'!D66</f>
        <v>contact</v>
      </c>
      <c r="F73" s="22"/>
      <c r="G73" s="48">
        <f>F73*'conversion factors'!E66</f>
        <v>0</v>
      </c>
      <c r="H73" s="45">
        <f>G73*'conversion factors'!I66</f>
        <v>0</v>
      </c>
      <c r="I73" s="30">
        <f>MWh_Btu*G73*'conversion factors'!F66</f>
        <v>0</v>
      </c>
      <c r="J73" s="31">
        <f t="shared" si="1"/>
        <v>0</v>
      </c>
      <c r="K73" s="29">
        <f>gas_Btu*G73*'conversion factors'!G66</f>
        <v>0</v>
      </c>
      <c r="L73" s="42">
        <f t="shared" si="2"/>
        <v>0</v>
      </c>
      <c r="M73" s="30">
        <f>gasoline_Btu*G73*'conversion factors'!H66</f>
        <v>0</v>
      </c>
      <c r="N73" s="32">
        <f t="shared" si="0"/>
        <v>0</v>
      </c>
      <c r="O73" s="1"/>
    </row>
    <row r="74" spans="1:15" ht="15">
      <c r="A74" s="15" t="str">
        <f>'conversion factors'!A67</f>
        <v>Traffic signals</v>
      </c>
      <c r="B74" s="16" t="str">
        <f>'conversion factors'!B67</f>
        <v>Energy Efficient Lights</v>
      </c>
      <c r="C74" s="16" t="str">
        <f>IF(ISBLANK('conversion factors'!C67)," ",'conversion factors'!C67)</f>
        <v> </v>
      </c>
      <c r="D74" s="16"/>
      <c r="E74" s="16" t="str">
        <f>'conversion factors'!D67</f>
        <v>signal</v>
      </c>
      <c r="F74" s="22"/>
      <c r="G74" s="48">
        <f>F74*'conversion factors'!E67</f>
        <v>0</v>
      </c>
      <c r="H74" s="45">
        <f>G74*'conversion factors'!I67</f>
        <v>0</v>
      </c>
      <c r="I74" s="30">
        <f>MWh_Btu*G74*'conversion factors'!F67</f>
        <v>0</v>
      </c>
      <c r="J74" s="31">
        <f t="shared" si="1"/>
        <v>0</v>
      </c>
      <c r="K74" s="29">
        <f>gas_Btu*G74*'conversion factors'!G67</f>
        <v>0</v>
      </c>
      <c r="L74" s="42">
        <f t="shared" si="2"/>
        <v>0</v>
      </c>
      <c r="M74" s="30">
        <f>gasoline_Btu*G74*'conversion factors'!H67</f>
        <v>0</v>
      </c>
      <c r="N74" s="32">
        <f aca="true" t="shared" si="3" ref="N74:N87">M74*pricepetrol</f>
        <v>0</v>
      </c>
      <c r="O74" s="1"/>
    </row>
    <row r="75" spans="1:15" ht="15">
      <c r="A75" s="15" t="str">
        <f>'conversion factors'!A68</f>
        <v>Traffic signals</v>
      </c>
      <c r="B75" s="16" t="str">
        <f>'conversion factors'!B68</f>
        <v>Synchronization</v>
      </c>
      <c r="C75" s="16" t="str">
        <f>IF(ISBLANK('conversion factors'!C68)," ",'conversion factors'!C68)</f>
        <v> </v>
      </c>
      <c r="D75" s="16"/>
      <c r="E75" s="16" t="str">
        <f>'conversion factors'!D68</f>
        <v>lane mile</v>
      </c>
      <c r="F75" s="22"/>
      <c r="G75" s="48">
        <f>F75*'conversion factors'!E68</f>
        <v>0</v>
      </c>
      <c r="H75" s="45">
        <f>G75*'conversion factors'!I68</f>
        <v>0</v>
      </c>
      <c r="I75" s="30">
        <f>MWh_Btu*G75*'conversion factors'!F68</f>
        <v>0</v>
      </c>
      <c r="J75" s="31">
        <f aca="true" t="shared" si="4" ref="J75:J86">I75*pricemwh</f>
        <v>0</v>
      </c>
      <c r="K75" s="29">
        <f>gas_Btu*G75*'conversion factors'!G68</f>
        <v>0</v>
      </c>
      <c r="L75" s="42">
        <f aca="true" t="shared" si="5" ref="L75:L86">K75*pricegas</f>
        <v>0</v>
      </c>
      <c r="M75" s="30">
        <f>gasoline_Btu*G75*'conversion factors'!H68</f>
        <v>0</v>
      </c>
      <c r="N75" s="32">
        <f t="shared" si="3"/>
        <v>0</v>
      </c>
      <c r="O75" s="1"/>
    </row>
    <row r="76" spans="1:15" ht="15">
      <c r="A76" s="15" t="str">
        <f>'conversion factors'!A69</f>
        <v>Vehicle pools</v>
      </c>
      <c r="B76" s="16" t="str">
        <f>'conversion factors'!B69</f>
        <v>Vehicles</v>
      </c>
      <c r="C76" s="16" t="str">
        <f>IF(ISBLANK('conversion factors'!C69)," ",'conversion factors'!C69)</f>
        <v>Car</v>
      </c>
      <c r="D76" s="16"/>
      <c r="E76" s="16" t="str">
        <f>'conversion factors'!D69</f>
        <v>pool</v>
      </c>
      <c r="F76" s="22"/>
      <c r="G76" s="48">
        <f>F76*'conversion factors'!E69</f>
        <v>0</v>
      </c>
      <c r="H76" s="45">
        <f>G76*'conversion factors'!I69</f>
        <v>0</v>
      </c>
      <c r="I76" s="30">
        <f>MWh_Btu*G76*'conversion factors'!F69</f>
        <v>0</v>
      </c>
      <c r="J76" s="31">
        <f t="shared" si="4"/>
        <v>0</v>
      </c>
      <c r="K76" s="29">
        <f>gas_Btu*G76*'conversion factors'!G69</f>
        <v>0</v>
      </c>
      <c r="L76" s="42">
        <f t="shared" si="5"/>
        <v>0</v>
      </c>
      <c r="M76" s="30">
        <f>gasoline_Btu*G76*'conversion factors'!H69</f>
        <v>0</v>
      </c>
      <c r="N76" s="32">
        <f t="shared" si="3"/>
        <v>0</v>
      </c>
      <c r="O76" s="1"/>
    </row>
    <row r="77" spans="1:15" ht="15">
      <c r="A77" s="15" t="str">
        <f>'conversion factors'!A70</f>
        <v>Vehicle pools</v>
      </c>
      <c r="B77" s="16" t="str">
        <f>'conversion factors'!B70</f>
        <v>Vehicles</v>
      </c>
      <c r="C77" s="16" t="str">
        <f>IF(ISBLANK('conversion factors'!C70)," ",'conversion factors'!C70)</f>
        <v>General</v>
      </c>
      <c r="D77" s="16"/>
      <c r="E77" s="16" t="str">
        <f>'conversion factors'!D70</f>
        <v>pool</v>
      </c>
      <c r="F77" s="22"/>
      <c r="G77" s="48">
        <f>F77*'conversion factors'!E70</f>
        <v>0</v>
      </c>
      <c r="H77" s="45">
        <f>G77*'conversion factors'!I70</f>
        <v>0</v>
      </c>
      <c r="I77" s="30">
        <f>MWh_Btu*G77*'conversion factors'!F70</f>
        <v>0</v>
      </c>
      <c r="J77" s="31">
        <f t="shared" si="4"/>
        <v>0</v>
      </c>
      <c r="K77" s="29">
        <f>gas_Btu*G77*'conversion factors'!G70</f>
        <v>0</v>
      </c>
      <c r="L77" s="42">
        <f t="shared" si="5"/>
        <v>0</v>
      </c>
      <c r="M77" s="30">
        <f>gasoline_Btu*G77*'conversion factors'!H70</f>
        <v>0</v>
      </c>
      <c r="N77" s="32">
        <f t="shared" si="3"/>
        <v>0</v>
      </c>
      <c r="O77" s="1"/>
    </row>
    <row r="78" spans="1:15" ht="15">
      <c r="A78" s="15" t="str">
        <f>'conversion factors'!A71</f>
        <v>Vehicle pools</v>
      </c>
      <c r="B78" s="16" t="str">
        <f>'conversion factors'!B71</f>
        <v>Vehicles</v>
      </c>
      <c r="C78" s="16" t="str">
        <f>IF(ISBLANK('conversion factors'!C71)," ",'conversion factors'!C71)</f>
        <v>Van</v>
      </c>
      <c r="D78" s="16"/>
      <c r="E78" s="16" t="str">
        <f>'conversion factors'!D71</f>
        <v>pool</v>
      </c>
      <c r="F78" s="22"/>
      <c r="G78" s="48">
        <f>F78*'conversion factors'!E71</f>
        <v>0</v>
      </c>
      <c r="H78" s="45">
        <f>G78*'conversion factors'!I71</f>
        <v>0</v>
      </c>
      <c r="I78" s="30">
        <f>MWh_Btu*G78*'conversion factors'!F71</f>
        <v>0</v>
      </c>
      <c r="J78" s="31">
        <f t="shared" si="4"/>
        <v>0</v>
      </c>
      <c r="K78" s="29">
        <f>gas_Btu*G78*'conversion factors'!G71</f>
        <v>0</v>
      </c>
      <c r="L78" s="42">
        <f t="shared" si="5"/>
        <v>0</v>
      </c>
      <c r="M78" s="30">
        <f>gasoline_Btu*G78*'conversion factors'!H71</f>
        <v>0</v>
      </c>
      <c r="N78" s="32">
        <f t="shared" si="3"/>
        <v>0</v>
      </c>
      <c r="O78" s="1"/>
    </row>
    <row r="79" spans="1:15" ht="15">
      <c r="A79" s="15" t="str">
        <f>'conversion factors'!A72</f>
        <v>Workshops and Training</v>
      </c>
      <c r="B79" s="16" t="str">
        <f>'conversion factors'!B72</f>
        <v>Agricultural</v>
      </c>
      <c r="C79" s="16" t="str">
        <f>IF(ISBLANK('conversion factors'!C72)," ",'conversion factors'!C72)</f>
        <v> </v>
      </c>
      <c r="D79" s="16"/>
      <c r="E79" s="16" t="str">
        <f>'conversion factors'!D72</f>
        <v>attendee</v>
      </c>
      <c r="F79" s="22"/>
      <c r="G79" s="48">
        <f>F79*'conversion factors'!E72</f>
        <v>0</v>
      </c>
      <c r="H79" s="45">
        <f>G79*'conversion factors'!I72</f>
        <v>0</v>
      </c>
      <c r="I79" s="30">
        <f>MWh_Btu*G79*'conversion factors'!F72</f>
        <v>0</v>
      </c>
      <c r="J79" s="31">
        <f t="shared" si="4"/>
        <v>0</v>
      </c>
      <c r="K79" s="29">
        <f>gas_Btu*G79*'conversion factors'!G72</f>
        <v>0</v>
      </c>
      <c r="L79" s="42">
        <f t="shared" si="5"/>
        <v>0</v>
      </c>
      <c r="M79" s="30">
        <f>gasoline_Btu*G79*'conversion factors'!H72</f>
        <v>0</v>
      </c>
      <c r="N79" s="32">
        <f t="shared" si="3"/>
        <v>0</v>
      </c>
      <c r="O79" s="1"/>
    </row>
    <row r="80" spans="1:15" ht="15">
      <c r="A80" s="15" t="str">
        <f>'conversion factors'!A73</f>
        <v>Workshops and Training</v>
      </c>
      <c r="B80" s="16" t="str">
        <f>'conversion factors'!B73</f>
        <v>Commercial buildings</v>
      </c>
      <c r="C80" s="16" t="str">
        <f>IF(ISBLANK('conversion factors'!C73)," ",'conversion factors'!C73)</f>
        <v>General</v>
      </c>
      <c r="D80" s="16"/>
      <c r="E80" s="16" t="str">
        <f>'conversion factors'!D73</f>
        <v>attendee</v>
      </c>
      <c r="F80" s="22"/>
      <c r="G80" s="48">
        <f>F80*'conversion factors'!E73</f>
        <v>0</v>
      </c>
      <c r="H80" s="45">
        <f>G80*'conversion factors'!I73</f>
        <v>0</v>
      </c>
      <c r="I80" s="30">
        <f>MWh_Btu*G80*'conversion factors'!F73</f>
        <v>0</v>
      </c>
      <c r="J80" s="31">
        <f t="shared" si="4"/>
        <v>0</v>
      </c>
      <c r="K80" s="29">
        <f>gas_Btu*G80*'conversion factors'!G73</f>
        <v>0</v>
      </c>
      <c r="L80" s="42">
        <f t="shared" si="5"/>
        <v>0</v>
      </c>
      <c r="M80" s="30">
        <f>gasoline_Btu*G80*'conversion factors'!H73</f>
        <v>0</v>
      </c>
      <c r="N80" s="32">
        <f t="shared" si="3"/>
        <v>0</v>
      </c>
      <c r="O80" s="1"/>
    </row>
    <row r="81" spans="1:15" ht="15">
      <c r="A81" s="15" t="str">
        <f>'conversion factors'!A74</f>
        <v>Workshops and Training</v>
      </c>
      <c r="B81" s="16" t="str">
        <f>'conversion factors'!B74</f>
        <v>Commercial buildings</v>
      </c>
      <c r="C81" s="16" t="str">
        <f>IF(ISBLANK('conversion factors'!C74)," ",'conversion factors'!C74)</f>
        <v>HVAC</v>
      </c>
      <c r="D81" s="16"/>
      <c r="E81" s="16" t="str">
        <f>'conversion factors'!D74</f>
        <v>attendee</v>
      </c>
      <c r="F81" s="22"/>
      <c r="G81" s="48">
        <f>F81*'conversion factors'!E74</f>
        <v>0</v>
      </c>
      <c r="H81" s="45">
        <f>G81*'conversion factors'!I74</f>
        <v>0</v>
      </c>
      <c r="I81" s="30">
        <f>MWh_Btu*G81*'conversion factors'!F74</f>
        <v>0</v>
      </c>
      <c r="J81" s="31">
        <f t="shared" si="4"/>
        <v>0</v>
      </c>
      <c r="K81" s="29">
        <f>gas_Btu*G81*'conversion factors'!G74</f>
        <v>0</v>
      </c>
      <c r="L81" s="42">
        <f t="shared" si="5"/>
        <v>0</v>
      </c>
      <c r="M81" s="30">
        <f>gasoline_Btu*G81*'conversion factors'!H74</f>
        <v>0</v>
      </c>
      <c r="N81" s="32">
        <f t="shared" si="3"/>
        <v>0</v>
      </c>
      <c r="O81" s="1"/>
    </row>
    <row r="82" spans="1:15" ht="15">
      <c r="A82" s="15" t="str">
        <f>'conversion factors'!A75</f>
        <v>Workshops and Training</v>
      </c>
      <c r="B82" s="16" t="str">
        <f>'conversion factors'!B75</f>
        <v>Commercial buildings</v>
      </c>
      <c r="C82" s="16" t="str">
        <f>IF(ISBLANK('conversion factors'!C75)," ",'conversion factors'!C75)</f>
        <v>Lighting</v>
      </c>
      <c r="D82" s="16"/>
      <c r="E82" s="16" t="str">
        <f>'conversion factors'!D75</f>
        <v>attendee</v>
      </c>
      <c r="F82" s="22"/>
      <c r="G82" s="48">
        <f>F82*'conversion factors'!E75</f>
        <v>0</v>
      </c>
      <c r="H82" s="45">
        <f>G82*'conversion factors'!I75</f>
        <v>0</v>
      </c>
      <c r="I82" s="30">
        <f>MWh_Btu*G82*'conversion factors'!F75</f>
        <v>0</v>
      </c>
      <c r="J82" s="31">
        <f t="shared" si="4"/>
        <v>0</v>
      </c>
      <c r="K82" s="29">
        <f>gas_Btu*G82*'conversion factors'!G75</f>
        <v>0</v>
      </c>
      <c r="L82" s="42">
        <f t="shared" si="5"/>
        <v>0</v>
      </c>
      <c r="M82" s="30">
        <f>gasoline_Btu*G82*'conversion factors'!H75</f>
        <v>0</v>
      </c>
      <c r="N82" s="32">
        <f t="shared" si="3"/>
        <v>0</v>
      </c>
      <c r="O82" s="1"/>
    </row>
    <row r="83" spans="1:15" ht="15">
      <c r="A83" s="15" t="str">
        <f>'conversion factors'!A76</f>
        <v>Workshops and Training</v>
      </c>
      <c r="B83" s="16" t="str">
        <f>'conversion factors'!B76</f>
        <v>Industrial</v>
      </c>
      <c r="C83" s="16" t="str">
        <f>IF(ISBLANK('conversion factors'!C76)," ",'conversion factors'!C76)</f>
        <v> </v>
      </c>
      <c r="D83" s="16"/>
      <c r="E83" s="16" t="str">
        <f>'conversion factors'!D76</f>
        <v>attendee</v>
      </c>
      <c r="F83" s="22"/>
      <c r="G83" s="48">
        <f>F83*'conversion factors'!E76</f>
        <v>0</v>
      </c>
      <c r="H83" s="45">
        <f>G83*'conversion factors'!I76</f>
        <v>0</v>
      </c>
      <c r="I83" s="30">
        <f>MWh_Btu*G83*'conversion factors'!F76</f>
        <v>0</v>
      </c>
      <c r="J83" s="31">
        <f t="shared" si="4"/>
        <v>0</v>
      </c>
      <c r="K83" s="29">
        <f>gas_Btu*G83*'conversion factors'!G76</f>
        <v>0</v>
      </c>
      <c r="L83" s="42">
        <f t="shared" si="5"/>
        <v>0</v>
      </c>
      <c r="M83" s="30">
        <f>gasoline_Btu*G83*'conversion factors'!H76</f>
        <v>0</v>
      </c>
      <c r="N83" s="32">
        <f t="shared" si="3"/>
        <v>0</v>
      </c>
      <c r="O83" s="1"/>
    </row>
    <row r="84" spans="1:15" ht="15">
      <c r="A84" s="15" t="str">
        <f>'conversion factors'!A77</f>
        <v>Workshops and Training</v>
      </c>
      <c r="B84" s="16" t="str">
        <f>'conversion factors'!B77</f>
        <v>Institutional</v>
      </c>
      <c r="C84" s="16" t="str">
        <f>IF(ISBLANK('conversion factors'!C77)," ",'conversion factors'!C77)</f>
        <v> </v>
      </c>
      <c r="D84" s="16"/>
      <c r="E84" s="16" t="str">
        <f>'conversion factors'!D77</f>
        <v>attendee</v>
      </c>
      <c r="F84" s="22"/>
      <c r="G84" s="48">
        <f>F84*'conversion factors'!E77</f>
        <v>0</v>
      </c>
      <c r="H84" s="45">
        <f>G84*'conversion factors'!I77</f>
        <v>0</v>
      </c>
      <c r="I84" s="30">
        <f>MWh_Btu*G84*'conversion factors'!F77</f>
        <v>0</v>
      </c>
      <c r="J84" s="31">
        <f t="shared" si="4"/>
        <v>0</v>
      </c>
      <c r="K84" s="29">
        <f>gas_Btu*G84*'conversion factors'!G77</f>
        <v>0</v>
      </c>
      <c r="L84" s="42">
        <f t="shared" si="5"/>
        <v>0</v>
      </c>
      <c r="M84" s="30">
        <f>gasoline_Btu*G84*'conversion factors'!H77</f>
        <v>0</v>
      </c>
      <c r="N84" s="32">
        <f t="shared" si="3"/>
        <v>0</v>
      </c>
      <c r="O84" s="1"/>
    </row>
    <row r="85" spans="1:15" ht="15">
      <c r="A85" s="15" t="str">
        <f>'conversion factors'!A78</f>
        <v>Workshops and Training</v>
      </c>
      <c r="B85" s="16" t="str">
        <f>'conversion factors'!B78</f>
        <v>Vehicles</v>
      </c>
      <c r="C85" s="16" t="str">
        <f>IF(ISBLANK('conversion factors'!C78)," ",'conversion factors'!C78)</f>
        <v>Drivers</v>
      </c>
      <c r="D85" s="16"/>
      <c r="E85" s="16" t="str">
        <f>'conversion factors'!D78</f>
        <v>attendee</v>
      </c>
      <c r="F85" s="22"/>
      <c r="G85" s="48">
        <f>F85*'conversion factors'!E78</f>
        <v>0</v>
      </c>
      <c r="H85" s="45">
        <f>G85*'conversion factors'!I78</f>
        <v>0</v>
      </c>
      <c r="I85" s="30">
        <f>MWh_Btu*G85*'conversion factors'!F78</f>
        <v>0</v>
      </c>
      <c r="J85" s="31">
        <f t="shared" si="4"/>
        <v>0</v>
      </c>
      <c r="K85" s="29">
        <f>gas_Btu*G85*'conversion factors'!G78</f>
        <v>0</v>
      </c>
      <c r="L85" s="42">
        <f t="shared" si="5"/>
        <v>0</v>
      </c>
      <c r="M85" s="30">
        <f>gasoline_Btu*G85*'conversion factors'!H78</f>
        <v>0</v>
      </c>
      <c r="N85" s="32">
        <f t="shared" si="3"/>
        <v>0</v>
      </c>
      <c r="O85" s="1"/>
    </row>
    <row r="86" spans="1:15" ht="15">
      <c r="A86" s="15" t="str">
        <f>'conversion factors'!A79</f>
        <v>Workshops and Training</v>
      </c>
      <c r="B86" s="16" t="str">
        <f>'conversion factors'!B79</f>
        <v>Vehicles</v>
      </c>
      <c r="C86" s="16" t="str">
        <f>IF(ISBLANK('conversion factors'!C79)," ",'conversion factors'!C79)</f>
        <v>General</v>
      </c>
      <c r="D86" s="16"/>
      <c r="E86" s="16" t="str">
        <f>'conversion factors'!D79</f>
        <v>attendee</v>
      </c>
      <c r="F86" s="22"/>
      <c r="G86" s="48">
        <f>F86*'conversion factors'!E79</f>
        <v>0</v>
      </c>
      <c r="H86" s="45">
        <f>G86*'conversion factors'!I79</f>
        <v>0</v>
      </c>
      <c r="I86" s="30">
        <f>MWh_Btu*G86*'conversion factors'!F79</f>
        <v>0</v>
      </c>
      <c r="J86" s="31">
        <f t="shared" si="4"/>
        <v>0</v>
      </c>
      <c r="K86" s="29">
        <f>gas_Btu*G86*'conversion factors'!G79</f>
        <v>0</v>
      </c>
      <c r="L86" s="42">
        <f t="shared" si="5"/>
        <v>0</v>
      </c>
      <c r="M86" s="30">
        <f>gasoline_Btu*G86*'conversion factors'!H79</f>
        <v>0</v>
      </c>
      <c r="N86" s="32">
        <f t="shared" si="3"/>
        <v>0</v>
      </c>
      <c r="O86" s="1"/>
    </row>
    <row r="87" spans="1:15" ht="15.75" thickBot="1">
      <c r="A87" s="19" t="str">
        <f>'conversion factors'!A80</f>
        <v>Workshops and Training</v>
      </c>
      <c r="B87" s="20" t="str">
        <f>'conversion factors'!B80</f>
        <v>Vehicles</v>
      </c>
      <c r="C87" s="20" t="str">
        <f>IF(ISBLANK('conversion factors'!C80)," ",'conversion factors'!C80)</f>
        <v>Maintenance</v>
      </c>
      <c r="D87" s="20"/>
      <c r="E87" s="20" t="str">
        <f>'conversion factors'!D80</f>
        <v>attendee</v>
      </c>
      <c r="F87" s="23"/>
      <c r="G87" s="49">
        <f>F87*'conversion factors'!E80</f>
        <v>0</v>
      </c>
      <c r="H87" s="46">
        <f>G87*'conversion factors'!I80</f>
        <v>0</v>
      </c>
      <c r="I87" s="34">
        <f>MWh_Btu*G87*'conversion factors'!F80</f>
        <v>0</v>
      </c>
      <c r="J87" s="40">
        <f>I87*pricemwh</f>
        <v>0</v>
      </c>
      <c r="K87" s="33">
        <f>gas_Btu*G87*'conversion factors'!G80</f>
        <v>0</v>
      </c>
      <c r="L87" s="43">
        <f>K87*pricegas</f>
        <v>0</v>
      </c>
      <c r="M87" s="34">
        <f>gasoline_Btu*G87*'conversion factors'!H80</f>
        <v>0</v>
      </c>
      <c r="N87" s="35">
        <f t="shared" si="3"/>
        <v>0</v>
      </c>
      <c r="O87" s="1"/>
    </row>
    <row r="88" ht="15.75" thickTop="1">
      <c r="O88" s="1"/>
    </row>
  </sheetData>
  <sheetProtection/>
  <mergeCells count="6">
    <mergeCell ref="D20:D21"/>
    <mergeCell ref="B1:F2"/>
    <mergeCell ref="A1:A2"/>
    <mergeCell ref="D14:D15"/>
    <mergeCell ref="D16:D17"/>
    <mergeCell ref="D18:D19"/>
  </mergeCells>
  <printOptions/>
  <pageMargins left="0.5" right="0.38" top="0.51" bottom="0.52" header="0.5" footer="0.5"/>
  <pageSetup orientation="landscape" scale="50" r:id="rId2"/>
  <drawing r:id="rId1"/>
</worksheet>
</file>

<file path=xl/worksheets/sheet2.xml><?xml version="1.0" encoding="utf-8"?>
<worksheet xmlns="http://schemas.openxmlformats.org/spreadsheetml/2006/main" xmlns:r="http://schemas.openxmlformats.org/officeDocument/2006/relationships">
  <dimension ref="A1:I98"/>
  <sheetViews>
    <sheetView zoomScalePageLayoutView="0" workbookViewId="0" topLeftCell="A1">
      <selection activeCell="M22" sqref="M22"/>
    </sheetView>
  </sheetViews>
  <sheetFormatPr defaultColWidth="11.00390625" defaultRowHeight="12.75"/>
  <cols>
    <col min="1" max="1" width="22.375" style="0" customWidth="1"/>
    <col min="2" max="2" width="18.25390625" style="0" bestFit="1" customWidth="1"/>
    <col min="3" max="3" width="11.00390625" style="0" customWidth="1"/>
    <col min="4" max="4" width="13.625" style="0" bestFit="1" customWidth="1"/>
    <col min="5" max="5" width="15.25390625" style="0" bestFit="1" customWidth="1"/>
    <col min="6" max="6" width="14.25390625" style="0" bestFit="1" customWidth="1"/>
    <col min="7" max="7" width="15.25390625" style="0" bestFit="1" customWidth="1"/>
    <col min="8" max="8" width="15.25390625" style="0" customWidth="1"/>
    <col min="9" max="9" width="24.375" style="0" customWidth="1"/>
  </cols>
  <sheetData>
    <row r="1" spans="1:9" ht="12.75">
      <c r="A1" s="3" t="s">
        <v>32</v>
      </c>
      <c r="B1" s="3" t="s">
        <v>9</v>
      </c>
      <c r="C1" s="3" t="s">
        <v>33</v>
      </c>
      <c r="D1" s="3" t="s">
        <v>85</v>
      </c>
      <c r="E1" s="3" t="s">
        <v>86</v>
      </c>
      <c r="F1" s="3" t="s">
        <v>43</v>
      </c>
      <c r="G1" s="3" t="s">
        <v>44</v>
      </c>
      <c r="H1" s="3" t="s">
        <v>48</v>
      </c>
      <c r="I1" s="3" t="s">
        <v>38</v>
      </c>
    </row>
    <row r="2" spans="1:9" ht="12.75">
      <c r="A2" s="4" t="s">
        <v>92</v>
      </c>
      <c r="B2" s="4" t="s">
        <v>97</v>
      </c>
      <c r="C2" s="4" t="s">
        <v>99</v>
      </c>
      <c r="D2" s="4" t="s">
        <v>100</v>
      </c>
      <c r="E2" s="8">
        <v>17413</v>
      </c>
      <c r="F2" s="4">
        <v>1</v>
      </c>
      <c r="G2" s="4"/>
      <c r="H2" s="4"/>
      <c r="I2" s="4">
        <v>0.01783</v>
      </c>
    </row>
    <row r="3" spans="1:9" ht="12.75">
      <c r="A3" s="4" t="s">
        <v>92</v>
      </c>
      <c r="B3" s="4" t="s">
        <v>97</v>
      </c>
      <c r="C3" s="4" t="s">
        <v>98</v>
      </c>
      <c r="D3" s="4" t="s">
        <v>100</v>
      </c>
      <c r="E3" s="8">
        <v>23943</v>
      </c>
      <c r="F3" s="4">
        <v>1</v>
      </c>
      <c r="G3" s="4"/>
      <c r="H3" s="4"/>
      <c r="I3" s="4">
        <v>0.01783</v>
      </c>
    </row>
    <row r="4" spans="1:9" ht="12.75">
      <c r="A4" s="4" t="s">
        <v>92</v>
      </c>
      <c r="B4" s="4" t="s">
        <v>35</v>
      </c>
      <c r="C4" s="4" t="s">
        <v>95</v>
      </c>
      <c r="D4" s="4" t="s">
        <v>96</v>
      </c>
      <c r="E4" s="8">
        <v>4225.66</v>
      </c>
      <c r="F4" s="4"/>
      <c r="G4" s="4"/>
      <c r="H4" s="4">
        <v>0.7702</v>
      </c>
      <c r="I4" s="4">
        <v>0.01917</v>
      </c>
    </row>
    <row r="5" spans="1:9" ht="12.75">
      <c r="A5" s="4" t="s">
        <v>92</v>
      </c>
      <c r="B5" s="4" t="s">
        <v>35</v>
      </c>
      <c r="C5" s="4" t="s">
        <v>93</v>
      </c>
      <c r="D5" s="4" t="s">
        <v>78</v>
      </c>
      <c r="E5" s="8">
        <f>294*123905/1000000</f>
        <v>36.42807</v>
      </c>
      <c r="F5" s="4"/>
      <c r="G5" s="4"/>
      <c r="H5" s="4">
        <v>0.7702</v>
      </c>
      <c r="I5" s="4">
        <v>0.01917</v>
      </c>
    </row>
    <row r="6" spans="1:9" ht="12.75">
      <c r="A6" s="4" t="s">
        <v>92</v>
      </c>
      <c r="B6" s="4" t="s">
        <v>35</v>
      </c>
      <c r="C6" s="4" t="s">
        <v>94</v>
      </c>
      <c r="D6" s="4" t="s">
        <v>78</v>
      </c>
      <c r="E6" s="8">
        <v>39.9</v>
      </c>
      <c r="F6" s="4"/>
      <c r="G6" s="4"/>
      <c r="H6" s="4">
        <v>0.7702</v>
      </c>
      <c r="I6" s="4">
        <v>0.01917</v>
      </c>
    </row>
    <row r="7" spans="1:9" ht="12.75">
      <c r="A7" s="4" t="s">
        <v>58</v>
      </c>
      <c r="B7" s="4" t="s">
        <v>55</v>
      </c>
      <c r="C7" s="4"/>
      <c r="D7" s="4" t="s">
        <v>84</v>
      </c>
      <c r="E7" s="4">
        <v>242</v>
      </c>
      <c r="F7" s="4">
        <v>0.7672</v>
      </c>
      <c r="G7" s="4">
        <v>0.1852</v>
      </c>
      <c r="H7" s="4"/>
      <c r="I7" s="4">
        <v>0.01732</v>
      </c>
    </row>
    <row r="8" spans="1:9" ht="12.75">
      <c r="A8" s="4" t="s">
        <v>58</v>
      </c>
      <c r="B8" s="4" t="s">
        <v>55</v>
      </c>
      <c r="C8" s="4"/>
      <c r="D8" s="4" t="s">
        <v>106</v>
      </c>
      <c r="E8" s="4">
        <v>0.0167</v>
      </c>
      <c r="F8" s="4">
        <v>0.7672</v>
      </c>
      <c r="G8" s="4">
        <v>0.1852</v>
      </c>
      <c r="H8" s="4"/>
      <c r="I8" s="4">
        <v>0.01732</v>
      </c>
    </row>
    <row r="9" spans="1:9" ht="12.75">
      <c r="A9" s="4" t="s">
        <v>58</v>
      </c>
      <c r="B9" s="4" t="s">
        <v>56</v>
      </c>
      <c r="C9" s="4"/>
      <c r="D9" s="4" t="s">
        <v>84</v>
      </c>
      <c r="E9" s="6">
        <v>4044</v>
      </c>
      <c r="F9" s="4">
        <v>0.3548</v>
      </c>
      <c r="G9" s="4">
        <v>0.2752</v>
      </c>
      <c r="H9" s="4"/>
      <c r="I9" s="4">
        <v>0.018016</v>
      </c>
    </row>
    <row r="10" spans="1:9" ht="12.75">
      <c r="A10" s="4" t="s">
        <v>58</v>
      </c>
      <c r="B10" s="4" t="s">
        <v>56</v>
      </c>
      <c r="C10" s="4"/>
      <c r="D10" s="4" t="s">
        <v>106</v>
      </c>
      <c r="E10" s="4">
        <v>0.057</v>
      </c>
      <c r="F10" s="4">
        <v>0.3548</v>
      </c>
      <c r="G10" s="4">
        <v>0.2752</v>
      </c>
      <c r="H10" s="4"/>
      <c r="I10" s="4">
        <v>0.018016</v>
      </c>
    </row>
    <row r="11" spans="1:9" ht="12.75">
      <c r="A11" s="4" t="s">
        <v>58</v>
      </c>
      <c r="B11" s="4" t="s">
        <v>61</v>
      </c>
      <c r="C11" s="4"/>
      <c r="D11" s="4" t="s">
        <v>84</v>
      </c>
      <c r="E11" s="6">
        <v>447.8</v>
      </c>
      <c r="F11" s="4">
        <v>0.8318</v>
      </c>
      <c r="G11" s="4">
        <v>0.1467</v>
      </c>
      <c r="H11" s="4"/>
      <c r="I11" s="4">
        <v>0.01737</v>
      </c>
    </row>
    <row r="12" spans="1:9" ht="12.75">
      <c r="A12" s="4" t="s">
        <v>58</v>
      </c>
      <c r="B12" s="4" t="s">
        <v>61</v>
      </c>
      <c r="C12" s="4"/>
      <c r="D12" s="4" t="s">
        <v>106</v>
      </c>
      <c r="E12" s="4">
        <v>0.0155</v>
      </c>
      <c r="F12" s="4">
        <v>0.8318</v>
      </c>
      <c r="G12" s="4">
        <v>0.1467</v>
      </c>
      <c r="H12" s="4"/>
      <c r="I12" s="4">
        <v>0.01737</v>
      </c>
    </row>
    <row r="13" spans="1:9" ht="12.75">
      <c r="A13" s="4" t="s">
        <v>58</v>
      </c>
      <c r="B13" s="4" t="s">
        <v>37</v>
      </c>
      <c r="C13" s="4"/>
      <c r="D13" s="4" t="s">
        <v>84</v>
      </c>
      <c r="E13" s="4">
        <v>21.7</v>
      </c>
      <c r="F13" s="4">
        <v>0.6789</v>
      </c>
      <c r="G13" s="4">
        <v>0.2465</v>
      </c>
      <c r="H13" s="4"/>
      <c r="I13" s="4">
        <v>0.01567</v>
      </c>
    </row>
    <row r="14" spans="1:9" ht="12.75">
      <c r="A14" s="4" t="s">
        <v>58</v>
      </c>
      <c r="B14" s="4" t="s">
        <v>37</v>
      </c>
      <c r="C14" s="4"/>
      <c r="D14" s="4" t="s">
        <v>106</v>
      </c>
      <c r="E14" s="4">
        <v>0.0127</v>
      </c>
      <c r="F14" s="4">
        <v>0.6789</v>
      </c>
      <c r="G14" s="4">
        <v>0.2465</v>
      </c>
      <c r="H14" s="4"/>
      <c r="I14" s="4">
        <v>0.01567</v>
      </c>
    </row>
    <row r="15" spans="1:9" ht="12.75">
      <c r="A15" s="4" t="s">
        <v>101</v>
      </c>
      <c r="B15" s="4" t="s">
        <v>37</v>
      </c>
      <c r="C15" s="4"/>
      <c r="D15" s="4" t="s">
        <v>109</v>
      </c>
      <c r="E15" s="4">
        <v>37.6</v>
      </c>
      <c r="F15" s="4">
        <v>0.6789</v>
      </c>
      <c r="G15" s="4">
        <v>0.2465</v>
      </c>
      <c r="H15" s="4"/>
      <c r="I15" s="4">
        <v>0.01567</v>
      </c>
    </row>
    <row r="16" spans="1:9" ht="12.75">
      <c r="A16" s="4" t="s">
        <v>63</v>
      </c>
      <c r="B16" s="4" t="s">
        <v>66</v>
      </c>
      <c r="C16" s="4"/>
      <c r="D16" s="4" t="s">
        <v>108</v>
      </c>
      <c r="E16" s="4">
        <v>0.02105</v>
      </c>
      <c r="F16" s="4">
        <v>0.6108</v>
      </c>
      <c r="G16" s="4">
        <v>0.0471</v>
      </c>
      <c r="H16" s="4"/>
      <c r="I16" s="4">
        <v>0.018137</v>
      </c>
    </row>
    <row r="17" spans="1:9" ht="12.75">
      <c r="A17" s="4" t="s">
        <v>63</v>
      </c>
      <c r="B17" s="4" t="s">
        <v>55</v>
      </c>
      <c r="C17" s="4"/>
      <c r="D17" s="4" t="s">
        <v>108</v>
      </c>
      <c r="E17" s="4">
        <v>0.0301</v>
      </c>
      <c r="F17" s="4">
        <v>0.7672</v>
      </c>
      <c r="G17" s="4">
        <v>0.1852</v>
      </c>
      <c r="H17" s="4"/>
      <c r="I17" s="4">
        <v>0.01732</v>
      </c>
    </row>
    <row r="18" spans="1:9" ht="12.75">
      <c r="A18" s="4" t="s">
        <v>63</v>
      </c>
      <c r="B18" s="4" t="s">
        <v>56</v>
      </c>
      <c r="C18" s="4"/>
      <c r="D18" s="4" t="s">
        <v>108</v>
      </c>
      <c r="E18" s="4">
        <v>0.0301</v>
      </c>
      <c r="F18" s="4">
        <v>0.3548</v>
      </c>
      <c r="G18" s="4">
        <v>0.2752</v>
      </c>
      <c r="H18" s="4"/>
      <c r="I18" s="4">
        <v>0.018016</v>
      </c>
    </row>
    <row r="19" spans="1:9" ht="12.75">
      <c r="A19" s="4" t="s">
        <v>63</v>
      </c>
      <c r="B19" s="4" t="s">
        <v>61</v>
      </c>
      <c r="C19" s="4"/>
      <c r="D19" s="4" t="s">
        <v>108</v>
      </c>
      <c r="E19" s="4">
        <v>0.0301</v>
      </c>
      <c r="F19" s="4">
        <v>0.8318</v>
      </c>
      <c r="G19" s="4">
        <v>0.1467</v>
      </c>
      <c r="H19" s="4"/>
      <c r="I19" s="4">
        <v>0.01737</v>
      </c>
    </row>
    <row r="20" spans="1:9" ht="12.75">
      <c r="A20" s="4" t="s">
        <v>63</v>
      </c>
      <c r="B20" s="4" t="s">
        <v>37</v>
      </c>
      <c r="C20" s="4"/>
      <c r="D20" s="4" t="s">
        <v>108</v>
      </c>
      <c r="E20" s="4">
        <v>0.0145</v>
      </c>
      <c r="F20" s="4">
        <v>0.6789</v>
      </c>
      <c r="G20" s="4">
        <v>0.2465</v>
      </c>
      <c r="H20" s="4"/>
      <c r="I20" s="4">
        <v>0.01567</v>
      </c>
    </row>
    <row r="21" spans="1:9" ht="12.75">
      <c r="A21" s="4" t="s">
        <v>103</v>
      </c>
      <c r="B21" s="4" t="s">
        <v>67</v>
      </c>
      <c r="C21" s="4"/>
      <c r="D21" s="4" t="s">
        <v>110</v>
      </c>
      <c r="E21" s="4">
        <v>0.0423</v>
      </c>
      <c r="F21" s="4">
        <v>0.75235</v>
      </c>
      <c r="G21" s="4">
        <v>0.17714</v>
      </c>
      <c r="H21" s="4"/>
      <c r="I21" s="4">
        <v>0.01725</v>
      </c>
    </row>
    <row r="22" spans="1:9" ht="12.75">
      <c r="A22" s="4" t="s">
        <v>62</v>
      </c>
      <c r="B22" s="4" t="s">
        <v>66</v>
      </c>
      <c r="C22" s="4"/>
      <c r="D22" s="4" t="s">
        <v>10</v>
      </c>
      <c r="E22" s="4">
        <v>0.0161</v>
      </c>
      <c r="F22" s="4">
        <v>0.6108</v>
      </c>
      <c r="G22" s="4">
        <v>0.0471</v>
      </c>
      <c r="H22" s="4"/>
      <c r="I22" s="4">
        <v>0.018137</v>
      </c>
    </row>
    <row r="23" spans="1:9" ht="12.75">
      <c r="A23" s="4" t="s">
        <v>62</v>
      </c>
      <c r="B23" s="4" t="s">
        <v>55</v>
      </c>
      <c r="C23" s="4"/>
      <c r="D23" s="4" t="s">
        <v>10</v>
      </c>
      <c r="E23" s="4">
        <v>0.0148</v>
      </c>
      <c r="F23" s="4">
        <v>0.7672</v>
      </c>
      <c r="G23" s="4">
        <v>0.1852</v>
      </c>
      <c r="H23" s="4"/>
      <c r="I23" s="4">
        <v>0.01732</v>
      </c>
    </row>
    <row r="24" spans="1:9" ht="12.75">
      <c r="A24" s="4" t="s">
        <v>62</v>
      </c>
      <c r="B24" s="4" t="s">
        <v>56</v>
      </c>
      <c r="C24" s="4"/>
      <c r="D24" s="4" t="s">
        <v>10</v>
      </c>
      <c r="E24" s="4">
        <v>0.0178</v>
      </c>
      <c r="F24" s="4">
        <v>0.3548</v>
      </c>
      <c r="G24" s="4">
        <v>0.2752</v>
      </c>
      <c r="H24" s="4"/>
      <c r="I24" s="4">
        <v>0.018016</v>
      </c>
    </row>
    <row r="25" spans="1:9" ht="12.75">
      <c r="A25" s="4" t="s">
        <v>62</v>
      </c>
      <c r="B25" s="4" t="s">
        <v>61</v>
      </c>
      <c r="C25" s="4"/>
      <c r="D25" s="4" t="s">
        <v>10</v>
      </c>
      <c r="E25" s="4">
        <v>0.0178</v>
      </c>
      <c r="F25" s="4">
        <v>0.8318</v>
      </c>
      <c r="G25" s="4">
        <v>0.1467</v>
      </c>
      <c r="H25" s="4"/>
      <c r="I25" s="4">
        <v>0.01737</v>
      </c>
    </row>
    <row r="26" spans="1:9" ht="12.75">
      <c r="A26" s="4" t="s">
        <v>62</v>
      </c>
      <c r="B26" s="4" t="s">
        <v>37</v>
      </c>
      <c r="C26" s="4"/>
      <c r="D26" s="4" t="s">
        <v>10</v>
      </c>
      <c r="E26" s="4">
        <v>0.0148</v>
      </c>
      <c r="F26" s="4">
        <v>0.6789</v>
      </c>
      <c r="G26" s="4">
        <v>0.2465</v>
      </c>
      <c r="H26" s="4"/>
      <c r="I26" s="4">
        <v>0.01567</v>
      </c>
    </row>
    <row r="27" spans="1:9" ht="12.75">
      <c r="A27" s="4" t="s">
        <v>87</v>
      </c>
      <c r="B27" s="4" t="s">
        <v>66</v>
      </c>
      <c r="C27" s="4"/>
      <c r="D27" s="4" t="s">
        <v>64</v>
      </c>
      <c r="E27" s="4">
        <v>0.33</v>
      </c>
      <c r="F27" s="4">
        <v>0.6108</v>
      </c>
      <c r="G27" s="4">
        <v>0.0471</v>
      </c>
      <c r="H27" s="4"/>
      <c r="I27" s="4">
        <v>0.018137</v>
      </c>
    </row>
    <row r="28" spans="1:9" ht="12.75">
      <c r="A28" s="4" t="s">
        <v>87</v>
      </c>
      <c r="B28" s="4" t="s">
        <v>55</v>
      </c>
      <c r="C28" s="4"/>
      <c r="D28" s="4" t="s">
        <v>64</v>
      </c>
      <c r="E28" s="4">
        <v>0.98</v>
      </c>
      <c r="F28" s="4">
        <v>0.7672</v>
      </c>
      <c r="G28" s="4">
        <v>0.1852</v>
      </c>
      <c r="H28" s="4"/>
      <c r="I28" s="4">
        <v>0.01732</v>
      </c>
    </row>
    <row r="29" spans="1:9" ht="12.75">
      <c r="A29" s="4" t="s">
        <v>87</v>
      </c>
      <c r="B29" s="4" t="s">
        <v>56</v>
      </c>
      <c r="C29" s="4"/>
      <c r="D29" s="4" t="s">
        <v>64</v>
      </c>
      <c r="E29" s="4">
        <v>2.45</v>
      </c>
      <c r="F29" s="4">
        <v>0.3548</v>
      </c>
      <c r="G29" s="4">
        <v>0.2752</v>
      </c>
      <c r="H29" s="4"/>
      <c r="I29" s="4">
        <v>0.018016</v>
      </c>
    </row>
    <row r="30" spans="1:9" ht="12.75">
      <c r="A30" s="4" t="s">
        <v>87</v>
      </c>
      <c r="B30" s="4" t="s">
        <v>61</v>
      </c>
      <c r="C30" s="4"/>
      <c r="D30" s="4" t="s">
        <v>64</v>
      </c>
      <c r="E30" s="4">
        <v>0.945</v>
      </c>
      <c r="F30" s="4">
        <v>0.8318</v>
      </c>
      <c r="G30" s="4">
        <v>0.1467</v>
      </c>
      <c r="H30" s="4"/>
      <c r="I30" s="4">
        <v>0.01737</v>
      </c>
    </row>
    <row r="31" spans="1:9" ht="12.75">
      <c r="A31" s="4" t="s">
        <v>87</v>
      </c>
      <c r="B31" s="4" t="s">
        <v>37</v>
      </c>
      <c r="C31" s="4"/>
      <c r="D31" s="4" t="s">
        <v>64</v>
      </c>
      <c r="E31" s="4">
        <v>0.0625</v>
      </c>
      <c r="F31" s="4">
        <v>0.6789</v>
      </c>
      <c r="G31" s="4">
        <v>0.2465</v>
      </c>
      <c r="H31" s="4"/>
      <c r="I31" s="4">
        <v>0.01567</v>
      </c>
    </row>
    <row r="32" spans="1:9" ht="12.75">
      <c r="A32" s="4" t="s">
        <v>87</v>
      </c>
      <c r="B32" s="4" t="s">
        <v>65</v>
      </c>
      <c r="C32" s="4"/>
      <c r="D32" s="4" t="s">
        <v>64</v>
      </c>
      <c r="E32" s="4">
        <v>0.255</v>
      </c>
      <c r="F32" s="4"/>
      <c r="G32" s="4"/>
      <c r="H32" s="4">
        <f>0.7702</f>
        <v>0.7702</v>
      </c>
      <c r="I32" s="4">
        <v>0.019165</v>
      </c>
    </row>
    <row r="33" spans="1:9" ht="12.75">
      <c r="A33" s="4" t="s">
        <v>88</v>
      </c>
      <c r="B33" s="4" t="s">
        <v>66</v>
      </c>
      <c r="C33" s="4"/>
      <c r="D33" s="4" t="s">
        <v>89</v>
      </c>
      <c r="E33" s="4">
        <v>0.011</v>
      </c>
      <c r="F33" s="4">
        <v>0.6108</v>
      </c>
      <c r="G33" s="4">
        <v>0.0471</v>
      </c>
      <c r="H33" s="4"/>
      <c r="I33" s="4">
        <v>0.018137</v>
      </c>
    </row>
    <row r="34" spans="1:9" ht="12.75">
      <c r="A34" s="4" t="s">
        <v>88</v>
      </c>
      <c r="B34" s="4" t="s">
        <v>55</v>
      </c>
      <c r="C34" s="4"/>
      <c r="D34" s="4" t="s">
        <v>89</v>
      </c>
      <c r="E34" s="4">
        <v>0.031</v>
      </c>
      <c r="F34" s="4">
        <v>0.7672</v>
      </c>
      <c r="G34" s="4">
        <v>0.1852</v>
      </c>
      <c r="H34" s="4"/>
      <c r="I34" s="4">
        <v>0.01732</v>
      </c>
    </row>
    <row r="35" spans="1:9" ht="12.75">
      <c r="A35" s="4" t="s">
        <v>88</v>
      </c>
      <c r="B35" s="4" t="s">
        <v>56</v>
      </c>
      <c r="C35" s="4"/>
      <c r="D35" s="4" t="s">
        <v>89</v>
      </c>
      <c r="E35" s="4">
        <v>0.079</v>
      </c>
      <c r="F35" s="4">
        <v>0.3548</v>
      </c>
      <c r="G35" s="4">
        <v>0.2752</v>
      </c>
      <c r="H35" s="4"/>
      <c r="I35" s="4">
        <v>0.018016</v>
      </c>
    </row>
    <row r="36" spans="1:9" ht="12.75">
      <c r="A36" s="4" t="s">
        <v>88</v>
      </c>
      <c r="B36" s="4" t="s">
        <v>61</v>
      </c>
      <c r="C36" s="4"/>
      <c r="D36" s="4" t="s">
        <v>89</v>
      </c>
      <c r="E36" s="4">
        <v>0.03</v>
      </c>
      <c r="F36" s="4">
        <v>0.8318</v>
      </c>
      <c r="G36" s="4">
        <v>0.1467</v>
      </c>
      <c r="H36" s="4"/>
      <c r="I36" s="4">
        <v>0.01737</v>
      </c>
    </row>
    <row r="37" spans="1:9" ht="12.75">
      <c r="A37" s="4" t="s">
        <v>88</v>
      </c>
      <c r="B37" s="4" t="s">
        <v>37</v>
      </c>
      <c r="C37" s="4"/>
      <c r="D37" s="4" t="s">
        <v>89</v>
      </c>
      <c r="E37" s="4">
        <v>0.002</v>
      </c>
      <c r="F37" s="4">
        <v>0.6789</v>
      </c>
      <c r="G37" s="4">
        <v>0.2465</v>
      </c>
      <c r="H37" s="4"/>
      <c r="I37" s="4">
        <v>0.01567</v>
      </c>
    </row>
    <row r="38" spans="1:9" ht="12.75">
      <c r="A38" s="4" t="s">
        <v>88</v>
      </c>
      <c r="B38" s="4" t="s">
        <v>65</v>
      </c>
      <c r="C38" s="4"/>
      <c r="D38" s="4" t="s">
        <v>89</v>
      </c>
      <c r="E38" s="4">
        <v>0.008</v>
      </c>
      <c r="F38" s="4"/>
      <c r="G38" s="4"/>
      <c r="H38" s="4">
        <f>0.7702</f>
        <v>0.7702</v>
      </c>
      <c r="I38" s="4">
        <v>0.019165</v>
      </c>
    </row>
    <row r="39" spans="1:9" ht="12.75">
      <c r="A39" s="4" t="s">
        <v>59</v>
      </c>
      <c r="B39" s="4" t="s">
        <v>8</v>
      </c>
      <c r="C39" s="4" t="s">
        <v>5</v>
      </c>
      <c r="D39" s="4" t="s">
        <v>107</v>
      </c>
      <c r="E39" s="4">
        <v>308.4</v>
      </c>
      <c r="F39" s="4">
        <v>0.6931</v>
      </c>
      <c r="G39" s="4">
        <v>0.276</v>
      </c>
      <c r="H39" s="4"/>
      <c r="I39" s="4">
        <v>0.016943</v>
      </c>
    </row>
    <row r="40" spans="1:9" ht="12.75">
      <c r="A40" s="4" t="s">
        <v>59</v>
      </c>
      <c r="B40" s="4" t="s">
        <v>8</v>
      </c>
      <c r="C40" s="4" t="s">
        <v>7</v>
      </c>
      <c r="D40" s="4" t="s">
        <v>107</v>
      </c>
      <c r="E40" s="4">
        <v>2.56</v>
      </c>
      <c r="F40" s="4">
        <v>1</v>
      </c>
      <c r="G40" s="4"/>
      <c r="H40" s="4"/>
      <c r="I40" s="4">
        <v>0.01783</v>
      </c>
    </row>
    <row r="41" spans="1:9" ht="12.75">
      <c r="A41" s="4" t="s">
        <v>59</v>
      </c>
      <c r="B41" s="4" t="s">
        <v>81</v>
      </c>
      <c r="C41" s="4"/>
      <c r="D41" s="4" t="s">
        <v>82</v>
      </c>
      <c r="E41" s="4">
        <v>2.9</v>
      </c>
      <c r="F41" s="4">
        <v>1</v>
      </c>
      <c r="G41" s="4"/>
      <c r="H41" s="4"/>
      <c r="I41" s="4">
        <v>0.01783</v>
      </c>
    </row>
    <row r="42" spans="1:9" ht="12.75">
      <c r="A42" s="4" t="s">
        <v>59</v>
      </c>
      <c r="B42" s="4" t="s">
        <v>79</v>
      </c>
      <c r="C42" s="4"/>
      <c r="D42" s="4" t="s">
        <v>80</v>
      </c>
      <c r="E42" s="4">
        <v>3.8</v>
      </c>
      <c r="F42" s="4">
        <v>1</v>
      </c>
      <c r="G42" s="4"/>
      <c r="H42" s="4"/>
      <c r="I42" s="4">
        <v>0.01783</v>
      </c>
    </row>
    <row r="43" spans="1:9" ht="12.75">
      <c r="A43" s="4" t="s">
        <v>59</v>
      </c>
      <c r="B43" s="4" t="s">
        <v>35</v>
      </c>
      <c r="C43" s="4"/>
      <c r="D43" s="4" t="s">
        <v>78</v>
      </c>
      <c r="E43" s="4">
        <v>14.7</v>
      </c>
      <c r="F43" s="4"/>
      <c r="G43" s="4"/>
      <c r="H43" s="4">
        <f>0.7702</f>
        <v>0.7702</v>
      </c>
      <c r="I43" s="4">
        <v>0.01917</v>
      </c>
    </row>
    <row r="44" spans="1:9" ht="12.75">
      <c r="A44" s="4" t="s">
        <v>102</v>
      </c>
      <c r="B44" s="4" t="s">
        <v>66</v>
      </c>
      <c r="C44" s="4"/>
      <c r="D44" s="4" t="s">
        <v>110</v>
      </c>
      <c r="E44" s="4">
        <v>0.1455</v>
      </c>
      <c r="F44" s="4">
        <v>0.6108</v>
      </c>
      <c r="G44" s="4">
        <v>0.0471</v>
      </c>
      <c r="H44" s="4"/>
      <c r="I44" s="4">
        <v>0.018137</v>
      </c>
    </row>
    <row r="45" spans="1:9" ht="12.75">
      <c r="A45" s="4" t="s">
        <v>102</v>
      </c>
      <c r="B45" s="4" t="s">
        <v>55</v>
      </c>
      <c r="C45" s="4"/>
      <c r="D45" s="4" t="s">
        <v>110</v>
      </c>
      <c r="E45" s="4">
        <v>0.1558</v>
      </c>
      <c r="F45" s="4">
        <v>0.7672</v>
      </c>
      <c r="G45" s="4">
        <v>0.1852</v>
      </c>
      <c r="H45" s="4"/>
      <c r="I45" s="4">
        <v>0.01732</v>
      </c>
    </row>
    <row r="46" spans="1:9" ht="12.75">
      <c r="A46" s="4" t="s">
        <v>102</v>
      </c>
      <c r="B46" s="4" t="s">
        <v>56</v>
      </c>
      <c r="C46" s="4"/>
      <c r="D46" s="4" t="s">
        <v>110</v>
      </c>
      <c r="E46" s="4">
        <v>0.1558</v>
      </c>
      <c r="F46" s="4">
        <v>0.3548</v>
      </c>
      <c r="G46" s="4">
        <v>0.2752</v>
      </c>
      <c r="H46" s="4"/>
      <c r="I46" s="4">
        <v>0.018016</v>
      </c>
    </row>
    <row r="47" spans="1:9" ht="12.75">
      <c r="A47" s="4" t="s">
        <v>102</v>
      </c>
      <c r="B47" s="4" t="s">
        <v>61</v>
      </c>
      <c r="C47" s="4"/>
      <c r="D47" s="4" t="s">
        <v>110</v>
      </c>
      <c r="E47" s="4">
        <v>0.1558</v>
      </c>
      <c r="F47" s="4">
        <v>0.8318</v>
      </c>
      <c r="G47" s="4">
        <v>0.1467</v>
      </c>
      <c r="H47" s="4"/>
      <c r="I47" s="4">
        <v>0.01737</v>
      </c>
    </row>
    <row r="48" spans="1:9" ht="12.75">
      <c r="A48" s="4" t="s">
        <v>102</v>
      </c>
      <c r="B48" s="4" t="s">
        <v>37</v>
      </c>
      <c r="C48" s="4"/>
      <c r="D48" s="4" t="s">
        <v>110</v>
      </c>
      <c r="E48" s="4">
        <v>0.0281</v>
      </c>
      <c r="F48" s="4">
        <v>0.6789</v>
      </c>
      <c r="G48" s="4">
        <v>0.2465</v>
      </c>
      <c r="H48" s="4"/>
      <c r="I48" s="4">
        <v>0.01567</v>
      </c>
    </row>
    <row r="49" spans="1:9" ht="12.75">
      <c r="A49" s="4" t="s">
        <v>36</v>
      </c>
      <c r="B49" s="4" t="s">
        <v>55</v>
      </c>
      <c r="C49" s="4"/>
      <c r="D49" s="4" t="s">
        <v>106</v>
      </c>
      <c r="E49" s="4">
        <v>0.033</v>
      </c>
      <c r="F49" s="4">
        <v>0.7672</v>
      </c>
      <c r="G49" s="4">
        <v>0.1852</v>
      </c>
      <c r="H49" s="4"/>
      <c r="I49" s="4">
        <v>0.01732</v>
      </c>
    </row>
    <row r="50" spans="1:9" ht="12.75">
      <c r="A50" s="4" t="s">
        <v>36</v>
      </c>
      <c r="B50" s="4" t="s">
        <v>73</v>
      </c>
      <c r="C50" s="4"/>
      <c r="D50" s="4" t="s">
        <v>106</v>
      </c>
      <c r="E50" s="4">
        <v>0.016</v>
      </c>
      <c r="F50" s="4">
        <v>0.7386</v>
      </c>
      <c r="G50" s="4">
        <v>0.2158</v>
      </c>
      <c r="H50" s="4"/>
      <c r="I50" s="4">
        <v>0.017177</v>
      </c>
    </row>
    <row r="51" spans="1:9" ht="12.75">
      <c r="A51" s="4" t="s">
        <v>36</v>
      </c>
      <c r="B51" s="4" t="s">
        <v>57</v>
      </c>
      <c r="C51" s="4"/>
      <c r="D51" s="4" t="s">
        <v>106</v>
      </c>
      <c r="E51" s="4">
        <v>0.041</v>
      </c>
      <c r="F51" s="4">
        <v>0.7481</v>
      </c>
      <c r="G51" s="4">
        <v>0.2316</v>
      </c>
      <c r="H51" s="4"/>
      <c r="I51" s="4">
        <v>0.017075</v>
      </c>
    </row>
    <row r="52" spans="1:9" ht="12.75">
      <c r="A52" s="4" t="s">
        <v>36</v>
      </c>
      <c r="B52" s="4" t="s">
        <v>56</v>
      </c>
      <c r="C52" s="4"/>
      <c r="D52" s="4" t="s">
        <v>106</v>
      </c>
      <c r="E52" s="4">
        <v>0.1135</v>
      </c>
      <c r="F52" s="4">
        <v>0.3548</v>
      </c>
      <c r="G52" s="4">
        <v>0.2752</v>
      </c>
      <c r="H52" s="4"/>
      <c r="I52" s="4">
        <v>0.018016</v>
      </c>
    </row>
    <row r="53" spans="1:9" ht="12.75">
      <c r="A53" s="4" t="s">
        <v>36</v>
      </c>
      <c r="B53" s="4" t="s">
        <v>37</v>
      </c>
      <c r="C53" s="4" t="s">
        <v>3</v>
      </c>
      <c r="D53" s="4" t="s">
        <v>72</v>
      </c>
      <c r="E53" s="4">
        <v>66.8</v>
      </c>
      <c r="F53" s="4">
        <v>0.6789</v>
      </c>
      <c r="G53" s="4">
        <v>0.2465</v>
      </c>
      <c r="H53" s="4"/>
      <c r="I53" s="4">
        <v>0.01567</v>
      </c>
    </row>
    <row r="54" spans="1:9" ht="12.75">
      <c r="A54" s="4" t="s">
        <v>36</v>
      </c>
      <c r="B54" s="4" t="s">
        <v>37</v>
      </c>
      <c r="C54" s="4" t="s">
        <v>1</v>
      </c>
      <c r="D54" s="4" t="s">
        <v>72</v>
      </c>
      <c r="E54" s="4">
        <v>43.1</v>
      </c>
      <c r="F54" s="4">
        <v>0.6789</v>
      </c>
      <c r="G54" s="4">
        <v>0.2465</v>
      </c>
      <c r="H54" s="4"/>
      <c r="I54" s="4">
        <v>0.01567</v>
      </c>
    </row>
    <row r="55" spans="1:9" ht="12.75">
      <c r="A55" s="4" t="s">
        <v>36</v>
      </c>
      <c r="B55" s="4" t="s">
        <v>37</v>
      </c>
      <c r="C55" s="4" t="s">
        <v>2</v>
      </c>
      <c r="D55" s="4" t="s">
        <v>72</v>
      </c>
      <c r="E55" s="4">
        <v>40</v>
      </c>
      <c r="F55" s="4">
        <v>0.6789</v>
      </c>
      <c r="G55" s="4">
        <v>0.2465</v>
      </c>
      <c r="H55" s="4"/>
      <c r="I55" s="4">
        <v>0.01567</v>
      </c>
    </row>
    <row r="56" spans="1:9" ht="12.75">
      <c r="A56" s="4" t="s">
        <v>36</v>
      </c>
      <c r="B56" s="4" t="s">
        <v>37</v>
      </c>
      <c r="C56" s="4" t="s">
        <v>4</v>
      </c>
      <c r="D56" s="4" t="s">
        <v>72</v>
      </c>
      <c r="E56" s="4">
        <v>23.6</v>
      </c>
      <c r="F56" s="4">
        <v>0.6789</v>
      </c>
      <c r="G56" s="4">
        <v>0.2465</v>
      </c>
      <c r="H56" s="4"/>
      <c r="I56" s="4">
        <v>0.01567</v>
      </c>
    </row>
    <row r="57" spans="1:9" ht="12.75">
      <c r="A57" s="4" t="s">
        <v>36</v>
      </c>
      <c r="B57" s="4" t="s">
        <v>37</v>
      </c>
      <c r="C57" s="4"/>
      <c r="D57" s="4" t="s">
        <v>106</v>
      </c>
      <c r="E57" s="4">
        <v>0.025</v>
      </c>
      <c r="F57" s="4">
        <v>0.6789</v>
      </c>
      <c r="G57" s="4">
        <v>0.2465</v>
      </c>
      <c r="H57" s="4"/>
      <c r="I57" s="4">
        <v>0.01567</v>
      </c>
    </row>
    <row r="58" spans="1:9" ht="12.75">
      <c r="A58" s="4" t="s">
        <v>36</v>
      </c>
      <c r="B58" s="4" t="s">
        <v>74</v>
      </c>
      <c r="C58" s="4"/>
      <c r="D58" s="4" t="s">
        <v>106</v>
      </c>
      <c r="E58" s="4">
        <v>0.0487</v>
      </c>
      <c r="F58" s="4">
        <v>0.8836</v>
      </c>
      <c r="G58" s="4">
        <v>0.102</v>
      </c>
      <c r="H58" s="4"/>
      <c r="I58" s="4">
        <v>0.017508</v>
      </c>
    </row>
    <row r="59" spans="1:9" ht="12.75">
      <c r="A59" s="4" t="s">
        <v>90</v>
      </c>
      <c r="B59" s="4" t="s">
        <v>67</v>
      </c>
      <c r="C59" s="4"/>
      <c r="D59" s="4" t="s">
        <v>91</v>
      </c>
      <c r="E59" s="4">
        <v>1.1</v>
      </c>
      <c r="F59" s="4">
        <v>0.6789</v>
      </c>
      <c r="G59" s="4">
        <v>0.2465</v>
      </c>
      <c r="H59" s="4"/>
      <c r="I59" s="4">
        <v>0.01567</v>
      </c>
    </row>
    <row r="60" spans="1:9" ht="12.75">
      <c r="A60" s="4" t="s">
        <v>104</v>
      </c>
      <c r="B60" s="4" t="s">
        <v>67</v>
      </c>
      <c r="C60" s="4"/>
      <c r="D60" s="4" t="s">
        <v>110</v>
      </c>
      <c r="E60" s="4">
        <v>0.024</v>
      </c>
      <c r="F60" s="4">
        <v>0.63825</v>
      </c>
      <c r="G60" s="4">
        <v>0.23889</v>
      </c>
      <c r="H60" s="4">
        <v>0.02689</v>
      </c>
      <c r="I60" s="4">
        <v>0.01593</v>
      </c>
    </row>
    <row r="61" spans="1:9" ht="12.75">
      <c r="A61" s="4" t="s">
        <v>60</v>
      </c>
      <c r="B61" s="4" t="s">
        <v>66</v>
      </c>
      <c r="C61" s="4"/>
      <c r="D61" s="4" t="s">
        <v>71</v>
      </c>
      <c r="E61" s="4">
        <v>13.2</v>
      </c>
      <c r="F61" s="4">
        <v>0.6108</v>
      </c>
      <c r="G61" s="4">
        <v>0.0471</v>
      </c>
      <c r="H61" s="4"/>
      <c r="I61" s="4">
        <v>0.018137</v>
      </c>
    </row>
    <row r="62" spans="1:9" ht="12.75">
      <c r="A62" s="4" t="s">
        <v>60</v>
      </c>
      <c r="B62" s="4" t="s">
        <v>55</v>
      </c>
      <c r="C62" s="4"/>
      <c r="D62" s="4" t="s">
        <v>71</v>
      </c>
      <c r="E62" s="4">
        <v>39.2</v>
      </c>
      <c r="F62" s="4">
        <v>0.7672</v>
      </c>
      <c r="G62" s="4">
        <v>0.1852</v>
      </c>
      <c r="H62" s="4"/>
      <c r="I62" s="4">
        <v>0.01732</v>
      </c>
    </row>
    <row r="63" spans="1:9" ht="12.75">
      <c r="A63" s="4" t="s">
        <v>60</v>
      </c>
      <c r="B63" s="4" t="s">
        <v>56</v>
      </c>
      <c r="C63" s="4"/>
      <c r="D63" s="4" t="s">
        <v>71</v>
      </c>
      <c r="E63" s="7">
        <v>98.3</v>
      </c>
      <c r="F63" s="4">
        <v>0.3548</v>
      </c>
      <c r="G63" s="4">
        <v>0.2752</v>
      </c>
      <c r="H63" s="4"/>
      <c r="I63" s="4">
        <v>0.018016</v>
      </c>
    </row>
    <row r="64" spans="1:9" ht="12.75">
      <c r="A64" s="4" t="s">
        <v>60</v>
      </c>
      <c r="B64" s="4" t="s">
        <v>61</v>
      </c>
      <c r="C64" s="4"/>
      <c r="D64" s="4" t="s">
        <v>71</v>
      </c>
      <c r="E64" s="4">
        <v>37.8</v>
      </c>
      <c r="F64" s="4">
        <v>0.8318</v>
      </c>
      <c r="G64" s="4">
        <v>0.1467</v>
      </c>
      <c r="H64" s="4"/>
      <c r="I64" s="4">
        <v>0.01737</v>
      </c>
    </row>
    <row r="65" spans="1:9" ht="12.75">
      <c r="A65" s="4" t="s">
        <v>60</v>
      </c>
      <c r="B65" s="4" t="s">
        <v>37</v>
      </c>
      <c r="C65" s="4"/>
      <c r="D65" s="4" t="s">
        <v>71</v>
      </c>
      <c r="E65" s="4">
        <v>2.5</v>
      </c>
      <c r="F65" s="4">
        <v>0.6789</v>
      </c>
      <c r="G65" s="4">
        <v>0.2465</v>
      </c>
      <c r="H65" s="4"/>
      <c r="I65" s="4">
        <v>0.01567</v>
      </c>
    </row>
    <row r="66" spans="1:9" ht="12.75">
      <c r="A66" s="4" t="s">
        <v>60</v>
      </c>
      <c r="B66" s="4" t="s">
        <v>65</v>
      </c>
      <c r="C66" s="4"/>
      <c r="D66" s="4" t="s">
        <v>71</v>
      </c>
      <c r="E66" s="4">
        <v>10.2</v>
      </c>
      <c r="F66" s="4"/>
      <c r="G66" s="4"/>
      <c r="H66" s="4">
        <f>0.7702</f>
        <v>0.7702</v>
      </c>
      <c r="I66" s="4">
        <v>0.019165</v>
      </c>
    </row>
    <row r="67" spans="1:9" ht="12.75">
      <c r="A67" s="4" t="s">
        <v>76</v>
      </c>
      <c r="B67" s="4" t="s">
        <v>75</v>
      </c>
      <c r="C67" s="4"/>
      <c r="D67" s="4" t="s">
        <v>111</v>
      </c>
      <c r="E67" s="4">
        <v>8.64</v>
      </c>
      <c r="F67" s="4">
        <v>1</v>
      </c>
      <c r="G67" s="4"/>
      <c r="H67" s="4"/>
      <c r="I67" s="4">
        <v>0.01783</v>
      </c>
    </row>
    <row r="68" spans="1:9" ht="12.75">
      <c r="A68" s="4" t="s">
        <v>76</v>
      </c>
      <c r="B68" s="4" t="s">
        <v>77</v>
      </c>
      <c r="C68" s="4"/>
      <c r="D68" s="4" t="s">
        <v>70</v>
      </c>
      <c r="E68" s="4">
        <v>2255</v>
      </c>
      <c r="F68" s="4"/>
      <c r="G68" s="4"/>
      <c r="H68" s="4">
        <f>0.7702</f>
        <v>0.7702</v>
      </c>
      <c r="I68" s="4">
        <v>0.019165</v>
      </c>
    </row>
    <row r="69" spans="1:9" ht="12.75">
      <c r="A69" s="4" t="s">
        <v>83</v>
      </c>
      <c r="B69" s="4" t="s">
        <v>35</v>
      </c>
      <c r="C69" s="4" t="s">
        <v>30</v>
      </c>
      <c r="D69" s="4" t="s">
        <v>112</v>
      </c>
      <c r="E69" s="4">
        <v>31.9</v>
      </c>
      <c r="F69" s="4"/>
      <c r="G69" s="4"/>
      <c r="H69" s="4">
        <f>0.7702</f>
        <v>0.7702</v>
      </c>
      <c r="I69" s="4">
        <v>0.01917</v>
      </c>
    </row>
    <row r="70" spans="1:9" ht="12.75">
      <c r="A70" s="4" t="s">
        <v>83</v>
      </c>
      <c r="B70" s="4" t="s">
        <v>35</v>
      </c>
      <c r="C70" s="4" t="s">
        <v>67</v>
      </c>
      <c r="D70" s="4" t="s">
        <v>112</v>
      </c>
      <c r="E70" s="4">
        <v>83.5</v>
      </c>
      <c r="F70" s="4"/>
      <c r="G70" s="4"/>
      <c r="H70" s="4">
        <f>0.7702</f>
        <v>0.7702</v>
      </c>
      <c r="I70" s="4">
        <v>0.01917</v>
      </c>
    </row>
    <row r="71" spans="1:9" ht="12.75">
      <c r="A71" s="4" t="s">
        <v>83</v>
      </c>
      <c r="B71" s="4" t="s">
        <v>35</v>
      </c>
      <c r="C71" s="4" t="s">
        <v>29</v>
      </c>
      <c r="D71" s="4" t="s">
        <v>112</v>
      </c>
      <c r="E71" s="4">
        <v>135</v>
      </c>
      <c r="F71" s="4"/>
      <c r="G71" s="4"/>
      <c r="H71" s="4">
        <f>0.7702</f>
        <v>0.7702</v>
      </c>
      <c r="I71" s="4">
        <v>0.01917</v>
      </c>
    </row>
    <row r="72" spans="1:9" ht="12.75">
      <c r="A72" s="4" t="s">
        <v>0</v>
      </c>
      <c r="B72" s="4" t="s">
        <v>66</v>
      </c>
      <c r="C72" s="4"/>
      <c r="D72" s="4" t="s">
        <v>105</v>
      </c>
      <c r="E72" s="4">
        <v>52.8</v>
      </c>
      <c r="F72" s="4">
        <v>0.6108</v>
      </c>
      <c r="G72" s="4">
        <v>0.0471</v>
      </c>
      <c r="H72" s="4"/>
      <c r="I72" s="4">
        <v>0.018137</v>
      </c>
    </row>
    <row r="73" spans="1:9" ht="12.75">
      <c r="A73" s="4" t="s">
        <v>0</v>
      </c>
      <c r="B73" s="4" t="s">
        <v>34</v>
      </c>
      <c r="C73" s="4" t="s">
        <v>67</v>
      </c>
      <c r="D73" s="4" t="s">
        <v>105</v>
      </c>
      <c r="E73" s="4">
        <v>156.8</v>
      </c>
      <c r="F73" s="4">
        <v>0.7672</v>
      </c>
      <c r="G73" s="4">
        <v>0.1852</v>
      </c>
      <c r="H73" s="4"/>
      <c r="I73" s="4">
        <v>0.01732</v>
      </c>
    </row>
    <row r="74" spans="1:9" ht="12.75">
      <c r="A74" s="4" t="s">
        <v>0</v>
      </c>
      <c r="B74" s="4" t="s">
        <v>34</v>
      </c>
      <c r="C74" s="4" t="s">
        <v>5</v>
      </c>
      <c r="D74" s="4" t="s">
        <v>105</v>
      </c>
      <c r="E74" s="4">
        <v>254</v>
      </c>
      <c r="F74" s="4">
        <v>0.6931</v>
      </c>
      <c r="G74" s="4">
        <v>0.276</v>
      </c>
      <c r="H74" s="4"/>
      <c r="I74" s="4">
        <v>0.016943</v>
      </c>
    </row>
    <row r="75" spans="1:9" ht="12.75">
      <c r="A75" s="4" t="s">
        <v>0</v>
      </c>
      <c r="B75" s="4" t="s">
        <v>34</v>
      </c>
      <c r="C75" s="4" t="s">
        <v>6</v>
      </c>
      <c r="D75" s="4" t="s">
        <v>105</v>
      </c>
      <c r="E75" s="4">
        <v>59.2</v>
      </c>
      <c r="F75" s="4">
        <v>1</v>
      </c>
      <c r="G75" s="4"/>
      <c r="H75" s="4"/>
      <c r="I75" s="4">
        <v>0.01783</v>
      </c>
    </row>
    <row r="76" spans="1:9" ht="12.75">
      <c r="A76" s="4" t="s">
        <v>0</v>
      </c>
      <c r="B76" s="4" t="s">
        <v>56</v>
      </c>
      <c r="C76" s="4"/>
      <c r="D76" s="4" t="s">
        <v>105</v>
      </c>
      <c r="E76" s="4">
        <v>393.2</v>
      </c>
      <c r="F76" s="4">
        <v>0.3548</v>
      </c>
      <c r="G76" s="4">
        <v>0.2752</v>
      </c>
      <c r="H76" s="4"/>
      <c r="I76" s="4">
        <v>0.018016</v>
      </c>
    </row>
    <row r="77" spans="1:9" ht="12.75">
      <c r="A77" s="4" t="s">
        <v>0</v>
      </c>
      <c r="B77" s="4" t="s">
        <v>61</v>
      </c>
      <c r="C77" s="4"/>
      <c r="D77" s="4" t="s">
        <v>105</v>
      </c>
      <c r="E77" s="4">
        <v>151</v>
      </c>
      <c r="F77" s="4">
        <v>0.8318</v>
      </c>
      <c r="G77" s="4">
        <v>0.1467</v>
      </c>
      <c r="H77" s="4"/>
      <c r="I77" s="4">
        <v>0.01737</v>
      </c>
    </row>
    <row r="78" spans="1:9" ht="12.75">
      <c r="A78" s="4" t="s">
        <v>0</v>
      </c>
      <c r="B78" s="4" t="s">
        <v>35</v>
      </c>
      <c r="C78" s="4" t="s">
        <v>68</v>
      </c>
      <c r="D78" s="4" t="s">
        <v>105</v>
      </c>
      <c r="E78" s="4">
        <v>7.4</v>
      </c>
      <c r="F78" s="4"/>
      <c r="G78" s="4"/>
      <c r="H78" s="4">
        <f>0.7702</f>
        <v>0.7702</v>
      </c>
      <c r="I78" s="4">
        <v>0.01917</v>
      </c>
    </row>
    <row r="79" spans="1:9" ht="12.75">
      <c r="A79" s="4" t="s">
        <v>0</v>
      </c>
      <c r="B79" s="4" t="s">
        <v>35</v>
      </c>
      <c r="C79" s="4" t="s">
        <v>67</v>
      </c>
      <c r="D79" s="4" t="s">
        <v>105</v>
      </c>
      <c r="E79" s="4">
        <v>40.7</v>
      </c>
      <c r="F79" s="4"/>
      <c r="G79" s="4"/>
      <c r="H79" s="4">
        <f>0.7702</f>
        <v>0.7702</v>
      </c>
      <c r="I79" s="4">
        <v>0.01917</v>
      </c>
    </row>
    <row r="80" spans="1:9" ht="12.75">
      <c r="A80" s="4" t="s">
        <v>0</v>
      </c>
      <c r="B80" s="4" t="s">
        <v>35</v>
      </c>
      <c r="C80" s="4" t="s">
        <v>69</v>
      </c>
      <c r="D80" s="4" t="s">
        <v>105</v>
      </c>
      <c r="E80" s="4">
        <v>74</v>
      </c>
      <c r="F80" s="4"/>
      <c r="G80" s="4"/>
      <c r="H80" s="4">
        <f>0.7702</f>
        <v>0.7702</v>
      </c>
      <c r="I80" s="4">
        <v>0.01917</v>
      </c>
    </row>
    <row r="84" spans="6:8" ht="12.75">
      <c r="F84" s="3" t="s">
        <v>45</v>
      </c>
      <c r="G84" s="3" t="s">
        <v>46</v>
      </c>
      <c r="H84" s="3" t="s">
        <v>47</v>
      </c>
    </row>
    <row r="85" spans="6:8" ht="12.75">
      <c r="F85" s="9">
        <f>1/10.883</f>
        <v>0.0918864283745291</v>
      </c>
      <c r="G85" s="9">
        <v>1</v>
      </c>
      <c r="H85" s="11">
        <f>1/0.123905</f>
        <v>8.070699326096607</v>
      </c>
    </row>
    <row r="86" spans="6:8" ht="25.5">
      <c r="F86" s="10" t="s">
        <v>50</v>
      </c>
      <c r="G86" s="10" t="s">
        <v>51</v>
      </c>
      <c r="H86" s="10" t="s">
        <v>53</v>
      </c>
    </row>
    <row r="88" spans="6:8" ht="12.75">
      <c r="F88" s="3" t="s">
        <v>14</v>
      </c>
      <c r="G88" s="3" t="s">
        <v>11</v>
      </c>
      <c r="H88" s="3" t="s">
        <v>12</v>
      </c>
    </row>
    <row r="89" spans="6:8" ht="12.75">
      <c r="F89" s="26">
        <f>AVERAGE(F95:F98)</f>
        <v>43.147177626693676</v>
      </c>
      <c r="G89" s="26">
        <v>13</v>
      </c>
      <c r="H89" s="26">
        <v>2.3</v>
      </c>
    </row>
    <row r="90" spans="6:8" ht="12.75">
      <c r="F90" s="10" t="s">
        <v>28</v>
      </c>
      <c r="G90" s="10" t="s">
        <v>13</v>
      </c>
      <c r="H90" s="10" t="s">
        <v>20</v>
      </c>
    </row>
    <row r="91" spans="6:8" ht="12.75">
      <c r="F91" s="10"/>
      <c r="G91" s="10"/>
      <c r="H91" s="10"/>
    </row>
    <row r="92" spans="6:8" ht="38.25">
      <c r="F92" s="10" t="s">
        <v>15</v>
      </c>
      <c r="G92" s="10" t="s">
        <v>17</v>
      </c>
      <c r="H92" s="10" t="s">
        <v>16</v>
      </c>
    </row>
    <row r="93" spans="6:8" ht="12.75">
      <c r="F93" s="25">
        <v>38595</v>
      </c>
      <c r="G93" s="25">
        <v>38503</v>
      </c>
      <c r="H93" s="25">
        <v>38595</v>
      </c>
    </row>
    <row r="94" ht="12.75">
      <c r="F94" s="25"/>
    </row>
    <row r="95" spans="5:6" ht="12.75">
      <c r="E95" s="10" t="s">
        <v>24</v>
      </c>
      <c r="F95" s="26">
        <v>45.8702873563218</v>
      </c>
    </row>
    <row r="96" spans="5:6" ht="12.75">
      <c r="E96" s="10" t="s">
        <v>25</v>
      </c>
      <c r="F96" s="26">
        <v>46.55881188118813</v>
      </c>
    </row>
    <row r="97" spans="5:6" ht="12.75">
      <c r="E97" s="10" t="s">
        <v>26</v>
      </c>
      <c r="F97" s="26">
        <v>42.093053892215586</v>
      </c>
    </row>
    <row r="98" spans="5:6" ht="12.75">
      <c r="E98" s="10" t="s">
        <v>27</v>
      </c>
      <c r="F98" s="26">
        <v>38.06655737704918</v>
      </c>
    </row>
  </sheetData>
  <sheetProtection sheet="1" objects="1" scenarios="1"/>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 Metrics Calculator</dc:title>
  <dc:subject>U.S. Department of Energy (DOE) State Energy Program Metrics Calculator, which was produced by the Office of Energy Efficiency and Renewable Energy for SEP and the Energy Efficiency and Conservation Block Grants (EECBG) programs and lists total savings in million British Thermal Units (MBtu) by state.</dc:subject>
  <dc:creator>David Hurlbut</dc:creator>
  <cp:keywords>U.S. Department of Energy State Energy Program Metrics Calculator, Office of Energy Efficiency and Renewable Energy, Energy Efficiency and Conservation Block Grants, total savings in million British Thermal Units (MBtu)</cp:keywords>
  <dc:description/>
  <cp:lastModifiedBy>Amy Glickson</cp:lastModifiedBy>
  <cp:lastPrinted>2009-10-02T16:33:22Z</cp:lastPrinted>
  <dcterms:created xsi:type="dcterms:W3CDTF">2007-08-02T16:23:51Z</dcterms:created>
  <dcterms:modified xsi:type="dcterms:W3CDTF">2009-10-08T20:21:23Z</dcterms:modified>
  <cp:category/>
  <cp:version/>
  <cp:contentType/>
  <cp:contentStatus/>
</cp:coreProperties>
</file>